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buncombecountync-my.sharepoint.com/personal/ron_venturella_buncombecounty_org/Documents/Documents/Mountain Mobility Operations RFP/Addendum #1/New folder/"/>
    </mc:Choice>
  </mc:AlternateContent>
  <bookViews>
    <workbookView xWindow="0" yWindow="0" windowWidth="24000" windowHeight="9732" activeTab="12"/>
  </bookViews>
  <sheets>
    <sheet name="Jul" sheetId="16" r:id="rId1"/>
    <sheet name="Aug" sheetId="17" r:id="rId2"/>
    <sheet name="Sep" sheetId="4" r:id="rId3"/>
    <sheet name="Oct" sheetId="5" r:id="rId4"/>
    <sheet name="Nov" sheetId="6" r:id="rId5"/>
    <sheet name="Dec" sheetId="7" r:id="rId6"/>
    <sheet name="Jan" sheetId="8" r:id="rId7"/>
    <sheet name="Feb" sheetId="9" r:id="rId8"/>
    <sheet name="Mar" sheetId="10" r:id="rId9"/>
    <sheet name="Apr" sheetId="11" r:id="rId10"/>
    <sheet name="May" sheetId="12" r:id="rId11"/>
    <sheet name="Jun" sheetId="13" r:id="rId12"/>
    <sheet name="YTD Totals" sheetId="15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" i="12" l="1"/>
  <c r="AA8" i="12"/>
  <c r="Y8" i="12"/>
  <c r="Z8" i="12" s="1"/>
  <c r="X8" i="12"/>
  <c r="V8" i="12"/>
  <c r="W8" i="12" s="1"/>
  <c r="U8" i="12"/>
  <c r="S8" i="12"/>
  <c r="T8" i="12" s="1"/>
  <c r="R8" i="12"/>
  <c r="Q8" i="12"/>
  <c r="P8" i="12"/>
  <c r="O8" i="12"/>
  <c r="N8" i="12"/>
  <c r="M8" i="12"/>
  <c r="K8" i="12"/>
  <c r="L8" i="12" s="1"/>
  <c r="H8" i="12"/>
  <c r="G8" i="12"/>
  <c r="F8" i="12"/>
  <c r="E8" i="12"/>
  <c r="J8" i="12" s="1"/>
  <c r="D8" i="12"/>
  <c r="C8" i="12"/>
  <c r="B8" i="12"/>
  <c r="AB9" i="11"/>
  <c r="AA9" i="11"/>
  <c r="Y9" i="11"/>
  <c r="X9" i="11"/>
  <c r="V9" i="11"/>
  <c r="W9" i="11" s="1"/>
  <c r="U9" i="11"/>
  <c r="S9" i="11"/>
  <c r="R9" i="11"/>
  <c r="Q9" i="11"/>
  <c r="P9" i="11"/>
  <c r="O9" i="11"/>
  <c r="N9" i="11"/>
  <c r="M9" i="11"/>
  <c r="K9" i="11"/>
  <c r="H9" i="11"/>
  <c r="G9" i="11"/>
  <c r="F9" i="11"/>
  <c r="E9" i="11"/>
  <c r="I9" i="11" s="1"/>
  <c r="D9" i="11"/>
  <c r="C9" i="11"/>
  <c r="B9" i="11"/>
  <c r="AB8" i="10"/>
  <c r="AA8" i="10"/>
  <c r="Y8" i="10"/>
  <c r="X8" i="10"/>
  <c r="V8" i="10"/>
  <c r="W8" i="10" s="1"/>
  <c r="U8" i="10"/>
  <c r="S8" i="10"/>
  <c r="R8" i="10"/>
  <c r="Q8" i="10"/>
  <c r="P8" i="10"/>
  <c r="O8" i="10"/>
  <c r="N8" i="10"/>
  <c r="M8" i="10"/>
  <c r="K8" i="10"/>
  <c r="H8" i="10"/>
  <c r="G8" i="10"/>
  <c r="F8" i="10"/>
  <c r="E8" i="10"/>
  <c r="D8" i="10"/>
  <c r="C8" i="10"/>
  <c r="B8" i="10"/>
  <c r="AB8" i="9"/>
  <c r="AA8" i="9"/>
  <c r="Y8" i="9"/>
  <c r="X8" i="9"/>
  <c r="V8" i="9"/>
  <c r="W8" i="9" s="1"/>
  <c r="U8" i="9"/>
  <c r="S8" i="9"/>
  <c r="R8" i="9"/>
  <c r="Q8" i="9"/>
  <c r="P8" i="9"/>
  <c r="O8" i="9"/>
  <c r="N8" i="9"/>
  <c r="M8" i="9"/>
  <c r="K8" i="9"/>
  <c r="H8" i="9"/>
  <c r="G8" i="9"/>
  <c r="F8" i="9"/>
  <c r="E8" i="9"/>
  <c r="D8" i="9"/>
  <c r="C8" i="9"/>
  <c r="B8" i="9"/>
  <c r="AB8" i="8"/>
  <c r="AA8" i="8"/>
  <c r="Y8" i="8"/>
  <c r="X8" i="8"/>
  <c r="V8" i="8"/>
  <c r="U8" i="8"/>
  <c r="S8" i="8"/>
  <c r="R8" i="8"/>
  <c r="Q8" i="8"/>
  <c r="P8" i="8"/>
  <c r="O8" i="8"/>
  <c r="N8" i="8"/>
  <c r="M8" i="8"/>
  <c r="K8" i="8"/>
  <c r="H8" i="8"/>
  <c r="G8" i="8"/>
  <c r="F8" i="8"/>
  <c r="E8" i="8"/>
  <c r="D8" i="8"/>
  <c r="C8" i="8"/>
  <c r="B8" i="8"/>
  <c r="AB8" i="7"/>
  <c r="AA8" i="7"/>
  <c r="Y8" i="7"/>
  <c r="X8" i="7"/>
  <c r="V8" i="7"/>
  <c r="W8" i="7" s="1"/>
  <c r="U8" i="7"/>
  <c r="S8" i="7"/>
  <c r="X40" i="6" s="1"/>
  <c r="R8" i="7"/>
  <c r="Q8" i="7"/>
  <c r="P8" i="7"/>
  <c r="O8" i="7"/>
  <c r="N8" i="7"/>
  <c r="M8" i="7"/>
  <c r="K8" i="7"/>
  <c r="H8" i="7"/>
  <c r="G8" i="7"/>
  <c r="F8" i="7"/>
  <c r="E8" i="7"/>
  <c r="J8" i="7" s="1"/>
  <c r="D8" i="7"/>
  <c r="C8" i="7"/>
  <c r="B8" i="7"/>
  <c r="AB8" i="6"/>
  <c r="AA8" i="6"/>
  <c r="Y8" i="6"/>
  <c r="X8" i="6"/>
  <c r="V8" i="6"/>
  <c r="W8" i="6" s="1"/>
  <c r="U8" i="6"/>
  <c r="S8" i="6"/>
  <c r="R8" i="6"/>
  <c r="Q8" i="6"/>
  <c r="P8" i="6"/>
  <c r="O8" i="6"/>
  <c r="N8" i="6"/>
  <c r="M8" i="6"/>
  <c r="K8" i="6"/>
  <c r="H8" i="6"/>
  <c r="G8" i="6"/>
  <c r="F8" i="6"/>
  <c r="E8" i="6"/>
  <c r="D8" i="6"/>
  <c r="C8" i="6"/>
  <c r="B8" i="6"/>
  <c r="AB8" i="5"/>
  <c r="AA8" i="5"/>
  <c r="Y8" i="5"/>
  <c r="X8" i="5"/>
  <c r="V8" i="5"/>
  <c r="W8" i="5" s="1"/>
  <c r="U8" i="5"/>
  <c r="S8" i="5"/>
  <c r="R8" i="5"/>
  <c r="Q8" i="5"/>
  <c r="P8" i="5"/>
  <c r="O8" i="5"/>
  <c r="N8" i="5"/>
  <c r="M8" i="5"/>
  <c r="K8" i="5"/>
  <c r="H8" i="5"/>
  <c r="G8" i="5"/>
  <c r="F8" i="5"/>
  <c r="E8" i="5"/>
  <c r="D8" i="5"/>
  <c r="C8" i="5"/>
  <c r="B8" i="5"/>
  <c r="X8" i="4"/>
  <c r="V8" i="4"/>
  <c r="W8" i="4" s="1"/>
  <c r="U8" i="4"/>
  <c r="S8" i="4"/>
  <c r="T8" i="4" s="1"/>
  <c r="R8" i="4"/>
  <c r="Q8" i="4"/>
  <c r="P8" i="4"/>
  <c r="O8" i="4"/>
  <c r="N8" i="4"/>
  <c r="M8" i="4"/>
  <c r="K8" i="4"/>
  <c r="H8" i="4"/>
  <c r="G8" i="4"/>
  <c r="F8" i="4"/>
  <c r="E8" i="4"/>
  <c r="D8" i="4"/>
  <c r="C8" i="4"/>
  <c r="B8" i="4"/>
  <c r="AB8" i="17"/>
  <c r="AA8" i="17"/>
  <c r="Y8" i="17"/>
  <c r="X8" i="17"/>
  <c r="V8" i="17"/>
  <c r="W8" i="17" s="1"/>
  <c r="U8" i="17"/>
  <c r="S8" i="17"/>
  <c r="R8" i="17"/>
  <c r="Q8" i="17"/>
  <c r="P8" i="17"/>
  <c r="O8" i="17"/>
  <c r="N8" i="17"/>
  <c r="M8" i="17"/>
  <c r="K8" i="17"/>
  <c r="H8" i="17"/>
  <c r="G8" i="17"/>
  <c r="F8" i="17"/>
  <c r="E8" i="17"/>
  <c r="D8" i="17"/>
  <c r="C8" i="17"/>
  <c r="B8" i="17"/>
  <c r="I8" i="10" l="1"/>
  <c r="L8" i="10"/>
  <c r="J8" i="9"/>
  <c r="J8" i="6"/>
  <c r="J8" i="5"/>
  <c r="J8" i="8"/>
  <c r="L8" i="8"/>
  <c r="W8" i="8"/>
  <c r="L8" i="17"/>
  <c r="Z8" i="17"/>
  <c r="I8" i="12"/>
  <c r="L9" i="11"/>
  <c r="T9" i="11"/>
  <c r="Z9" i="11"/>
  <c r="J9" i="11"/>
  <c r="T8" i="10"/>
  <c r="Z8" i="10"/>
  <c r="J8" i="10"/>
  <c r="L8" i="9"/>
  <c r="T8" i="9"/>
  <c r="Z8" i="9"/>
  <c r="I8" i="9"/>
  <c r="T8" i="8"/>
  <c r="Z8" i="8"/>
  <c r="L8" i="7"/>
  <c r="I8" i="8"/>
  <c r="T8" i="7"/>
  <c r="Z8" i="7"/>
  <c r="L8" i="6"/>
  <c r="I8" i="7"/>
  <c r="T8" i="6"/>
  <c r="Z8" i="6"/>
  <c r="L8" i="5"/>
  <c r="I8" i="6"/>
  <c r="T8" i="5"/>
  <c r="Z8" i="5"/>
  <c r="I8" i="5"/>
  <c r="J8" i="4"/>
  <c r="L8" i="4"/>
  <c r="T8" i="17"/>
  <c r="I8" i="4"/>
  <c r="J8" i="17"/>
  <c r="I8" i="17"/>
  <c r="AB26" i="13" l="1"/>
  <c r="AA26" i="13"/>
  <c r="Y26" i="13"/>
  <c r="Z26" i="13" s="1"/>
  <c r="X26" i="13"/>
  <c r="V26" i="13"/>
  <c r="U26" i="13"/>
  <c r="S26" i="13"/>
  <c r="R26" i="13"/>
  <c r="Q26" i="13"/>
  <c r="P26" i="13"/>
  <c r="O26" i="13"/>
  <c r="N26" i="13"/>
  <c r="M26" i="13"/>
  <c r="K26" i="13"/>
  <c r="H26" i="13"/>
  <c r="G26" i="13"/>
  <c r="F26" i="13"/>
  <c r="E26" i="13"/>
  <c r="D26" i="13"/>
  <c r="C26" i="13"/>
  <c r="B26" i="13"/>
  <c r="AB20" i="13"/>
  <c r="AA20" i="13"/>
  <c r="Y20" i="13"/>
  <c r="Z20" i="13" s="1"/>
  <c r="X20" i="13"/>
  <c r="V20" i="13"/>
  <c r="U20" i="13"/>
  <c r="S20" i="13"/>
  <c r="R20" i="13"/>
  <c r="Q20" i="13"/>
  <c r="P20" i="13"/>
  <c r="O20" i="13"/>
  <c r="N20" i="13"/>
  <c r="M20" i="13"/>
  <c r="K20" i="13"/>
  <c r="H20" i="13"/>
  <c r="G20" i="13"/>
  <c r="F20" i="13"/>
  <c r="E20" i="13"/>
  <c r="D20" i="13"/>
  <c r="C20" i="13"/>
  <c r="B20" i="13"/>
  <c r="AB14" i="13"/>
  <c r="AA14" i="13"/>
  <c r="Y14" i="13"/>
  <c r="X14" i="13"/>
  <c r="V14" i="13"/>
  <c r="U14" i="13"/>
  <c r="S14" i="13"/>
  <c r="R14" i="13"/>
  <c r="Q14" i="13"/>
  <c r="P14" i="13"/>
  <c r="O14" i="13"/>
  <c r="N14" i="13"/>
  <c r="M14" i="13"/>
  <c r="K14" i="13"/>
  <c r="H14" i="13"/>
  <c r="G14" i="13"/>
  <c r="F14" i="13"/>
  <c r="E14" i="13"/>
  <c r="D14" i="13"/>
  <c r="C14" i="13"/>
  <c r="B14" i="13"/>
  <c r="AB8" i="13"/>
  <c r="AA8" i="13"/>
  <c r="Y8" i="13"/>
  <c r="X8" i="13"/>
  <c r="V8" i="13"/>
  <c r="U8" i="13"/>
  <c r="S8" i="13"/>
  <c r="R8" i="13"/>
  <c r="Q8" i="13"/>
  <c r="P8" i="13"/>
  <c r="O8" i="13"/>
  <c r="N8" i="13"/>
  <c r="M8" i="13"/>
  <c r="K8" i="13"/>
  <c r="H8" i="13"/>
  <c r="G8" i="13"/>
  <c r="F8" i="13"/>
  <c r="E8" i="13"/>
  <c r="D8" i="13"/>
  <c r="C8" i="13"/>
  <c r="B8" i="13"/>
  <c r="AB14" i="12"/>
  <c r="AA14" i="12"/>
  <c r="Y14" i="12"/>
  <c r="X14" i="12"/>
  <c r="V14" i="12"/>
  <c r="U14" i="12"/>
  <c r="S14" i="12"/>
  <c r="R14" i="12"/>
  <c r="Q14" i="12"/>
  <c r="P14" i="12"/>
  <c r="O14" i="12"/>
  <c r="N14" i="12"/>
  <c r="M14" i="12"/>
  <c r="K14" i="12"/>
  <c r="H14" i="12"/>
  <c r="G14" i="12"/>
  <c r="F14" i="12"/>
  <c r="E14" i="12"/>
  <c r="D14" i="12"/>
  <c r="C14" i="12"/>
  <c r="B14" i="12"/>
  <c r="AB20" i="12"/>
  <c r="AA20" i="12"/>
  <c r="Y20" i="12"/>
  <c r="Z20" i="12" s="1"/>
  <c r="X20" i="12"/>
  <c r="V20" i="12"/>
  <c r="W20" i="12" s="1"/>
  <c r="U20" i="12"/>
  <c r="S20" i="12"/>
  <c r="T20" i="12" s="1"/>
  <c r="R20" i="12"/>
  <c r="Q20" i="12"/>
  <c r="P20" i="12"/>
  <c r="O20" i="12"/>
  <c r="N20" i="12"/>
  <c r="M20" i="12"/>
  <c r="K20" i="12"/>
  <c r="H20" i="12"/>
  <c r="G20" i="12"/>
  <c r="F20" i="12"/>
  <c r="E20" i="12"/>
  <c r="D20" i="12"/>
  <c r="C20" i="12"/>
  <c r="B20" i="12"/>
  <c r="AB26" i="12"/>
  <c r="AA26" i="12"/>
  <c r="Y26" i="12"/>
  <c r="Z26" i="12" s="1"/>
  <c r="X26" i="12"/>
  <c r="V26" i="12"/>
  <c r="U26" i="12"/>
  <c r="S26" i="12"/>
  <c r="T26" i="12" s="1"/>
  <c r="R26" i="12"/>
  <c r="Q26" i="12"/>
  <c r="P26" i="12"/>
  <c r="O26" i="12"/>
  <c r="N26" i="12"/>
  <c r="M26" i="12"/>
  <c r="K26" i="12"/>
  <c r="H26" i="12"/>
  <c r="G26" i="12"/>
  <c r="F26" i="12"/>
  <c r="E26" i="12"/>
  <c r="D26" i="12"/>
  <c r="C26" i="12"/>
  <c r="B26" i="12"/>
  <c r="AB32" i="12"/>
  <c r="AA32" i="12"/>
  <c r="Y32" i="12"/>
  <c r="Z32" i="12" s="1"/>
  <c r="X32" i="12"/>
  <c r="V32" i="12"/>
  <c r="W32" i="12" s="1"/>
  <c r="U32" i="12"/>
  <c r="S32" i="12"/>
  <c r="T32" i="12" s="1"/>
  <c r="R32" i="12"/>
  <c r="Q32" i="12"/>
  <c r="P32" i="12"/>
  <c r="O32" i="12"/>
  <c r="N32" i="12"/>
  <c r="M32" i="12"/>
  <c r="K32" i="12"/>
  <c r="H32" i="12"/>
  <c r="G32" i="12"/>
  <c r="F32" i="12"/>
  <c r="E32" i="12"/>
  <c r="D32" i="12"/>
  <c r="C32" i="12"/>
  <c r="B32" i="12"/>
  <c r="AB27" i="11"/>
  <c r="AA27" i="11"/>
  <c r="Y27" i="11"/>
  <c r="X27" i="11"/>
  <c r="V27" i="11"/>
  <c r="W27" i="11" s="1"/>
  <c r="U27" i="11"/>
  <c r="S27" i="11"/>
  <c r="R27" i="11"/>
  <c r="Q27" i="11"/>
  <c r="P27" i="11"/>
  <c r="O27" i="11"/>
  <c r="N27" i="11"/>
  <c r="M27" i="11"/>
  <c r="K27" i="11"/>
  <c r="H27" i="11"/>
  <c r="G27" i="11"/>
  <c r="F27" i="11"/>
  <c r="E27" i="11"/>
  <c r="D27" i="11"/>
  <c r="C27" i="11"/>
  <c r="B27" i="11"/>
  <c r="AB21" i="11"/>
  <c r="AA21" i="11"/>
  <c r="Y21" i="11"/>
  <c r="Z21" i="11" s="1"/>
  <c r="X21" i="11"/>
  <c r="V21" i="11"/>
  <c r="U21" i="11"/>
  <c r="S21" i="11"/>
  <c r="T21" i="11" s="1"/>
  <c r="R21" i="11"/>
  <c r="Q21" i="11"/>
  <c r="P21" i="11"/>
  <c r="O21" i="11"/>
  <c r="N21" i="11"/>
  <c r="M21" i="11"/>
  <c r="K21" i="11"/>
  <c r="H21" i="11"/>
  <c r="G21" i="11"/>
  <c r="F21" i="11"/>
  <c r="E21" i="11"/>
  <c r="D21" i="11"/>
  <c r="C21" i="11"/>
  <c r="B21" i="11"/>
  <c r="AB15" i="11"/>
  <c r="AA15" i="11"/>
  <c r="Y15" i="11"/>
  <c r="X15" i="11"/>
  <c r="V15" i="11"/>
  <c r="U15" i="11"/>
  <c r="S15" i="11"/>
  <c r="R15" i="11"/>
  <c r="Q15" i="11"/>
  <c r="P15" i="11"/>
  <c r="O15" i="11"/>
  <c r="N15" i="11"/>
  <c r="M15" i="11"/>
  <c r="K15" i="11"/>
  <c r="H15" i="11"/>
  <c r="G15" i="11"/>
  <c r="F15" i="11"/>
  <c r="E15" i="11"/>
  <c r="D15" i="11"/>
  <c r="C15" i="11"/>
  <c r="B15" i="11"/>
  <c r="AB32" i="10"/>
  <c r="AA32" i="10"/>
  <c r="Y32" i="10"/>
  <c r="Z32" i="10" s="1"/>
  <c r="X32" i="10"/>
  <c r="V32" i="10"/>
  <c r="U32" i="10"/>
  <c r="S32" i="10"/>
  <c r="T32" i="10" s="1"/>
  <c r="R32" i="10"/>
  <c r="Q32" i="10"/>
  <c r="P32" i="10"/>
  <c r="O32" i="10"/>
  <c r="N32" i="10"/>
  <c r="M32" i="10"/>
  <c r="K32" i="10"/>
  <c r="H32" i="10"/>
  <c r="G32" i="10"/>
  <c r="F32" i="10"/>
  <c r="E32" i="10"/>
  <c r="D32" i="10"/>
  <c r="C32" i="10"/>
  <c r="B32" i="10"/>
  <c r="AB26" i="10"/>
  <c r="AA26" i="10"/>
  <c r="Y26" i="10"/>
  <c r="X26" i="10"/>
  <c r="V26" i="10"/>
  <c r="U26" i="10"/>
  <c r="S26" i="10"/>
  <c r="R26" i="10"/>
  <c r="Q26" i="10"/>
  <c r="P26" i="10"/>
  <c r="O26" i="10"/>
  <c r="N26" i="10"/>
  <c r="M26" i="10"/>
  <c r="K26" i="10"/>
  <c r="H26" i="10"/>
  <c r="G26" i="10"/>
  <c r="F26" i="10"/>
  <c r="E26" i="10"/>
  <c r="L26" i="10" s="1"/>
  <c r="D26" i="10"/>
  <c r="C26" i="10"/>
  <c r="B26" i="10"/>
  <c r="AB20" i="10"/>
  <c r="AA20" i="10"/>
  <c r="Y20" i="10"/>
  <c r="Z20" i="10" s="1"/>
  <c r="X20" i="10"/>
  <c r="V20" i="10"/>
  <c r="U20" i="10"/>
  <c r="S20" i="10"/>
  <c r="T20" i="10" s="1"/>
  <c r="R20" i="10"/>
  <c r="Q20" i="10"/>
  <c r="P20" i="10"/>
  <c r="O20" i="10"/>
  <c r="N20" i="10"/>
  <c r="M20" i="10"/>
  <c r="K20" i="10"/>
  <c r="H20" i="10"/>
  <c r="G20" i="10"/>
  <c r="F20" i="10"/>
  <c r="E20" i="10"/>
  <c r="D20" i="10"/>
  <c r="C20" i="10"/>
  <c r="B20" i="10"/>
  <c r="AB14" i="10"/>
  <c r="AA14" i="10"/>
  <c r="Y14" i="10"/>
  <c r="X14" i="10"/>
  <c r="V14" i="10"/>
  <c r="U14" i="10"/>
  <c r="S14" i="10"/>
  <c r="X40" i="10" s="1"/>
  <c r="R14" i="10"/>
  <c r="Q14" i="10"/>
  <c r="P14" i="10"/>
  <c r="O14" i="10"/>
  <c r="N14" i="10"/>
  <c r="M14" i="10"/>
  <c r="K14" i="10"/>
  <c r="H14" i="10"/>
  <c r="G14" i="10"/>
  <c r="F14" i="10"/>
  <c r="E14" i="10"/>
  <c r="D14" i="10"/>
  <c r="C14" i="10"/>
  <c r="B14" i="10"/>
  <c r="AB26" i="9"/>
  <c r="AA26" i="9"/>
  <c r="Y26" i="9"/>
  <c r="X26" i="9"/>
  <c r="V26" i="9"/>
  <c r="W26" i="9" s="1"/>
  <c r="U26" i="9"/>
  <c r="S26" i="9"/>
  <c r="R26" i="9"/>
  <c r="Q26" i="9"/>
  <c r="P26" i="9"/>
  <c r="O26" i="9"/>
  <c r="N26" i="9"/>
  <c r="M26" i="9"/>
  <c r="K26" i="9"/>
  <c r="H26" i="9"/>
  <c r="G26" i="9"/>
  <c r="F26" i="9"/>
  <c r="E26" i="9"/>
  <c r="D26" i="9"/>
  <c r="C26" i="9"/>
  <c r="B26" i="9"/>
  <c r="AB20" i="9"/>
  <c r="AA20" i="9"/>
  <c r="Y20" i="9"/>
  <c r="Z20" i="9" s="1"/>
  <c r="X20" i="9"/>
  <c r="V20" i="9"/>
  <c r="U20" i="9"/>
  <c r="S20" i="9"/>
  <c r="T20" i="9" s="1"/>
  <c r="R20" i="9"/>
  <c r="Q20" i="9"/>
  <c r="P20" i="9"/>
  <c r="O20" i="9"/>
  <c r="N20" i="9"/>
  <c r="M20" i="9"/>
  <c r="K20" i="9"/>
  <c r="H20" i="9"/>
  <c r="G20" i="9"/>
  <c r="F20" i="9"/>
  <c r="E20" i="9"/>
  <c r="D20" i="9"/>
  <c r="C20" i="9"/>
  <c r="B20" i="9"/>
  <c r="AB14" i="9"/>
  <c r="AA14" i="9"/>
  <c r="Y14" i="9"/>
  <c r="Z14" i="9" s="1"/>
  <c r="X14" i="9"/>
  <c r="V14" i="9"/>
  <c r="U14" i="9"/>
  <c r="S14" i="9"/>
  <c r="R14" i="9"/>
  <c r="Q14" i="9"/>
  <c r="P14" i="9"/>
  <c r="O14" i="9"/>
  <c r="N14" i="9"/>
  <c r="M14" i="9"/>
  <c r="K14" i="9"/>
  <c r="H14" i="9"/>
  <c r="G14" i="9"/>
  <c r="F14" i="9"/>
  <c r="E14" i="9"/>
  <c r="D14" i="9"/>
  <c r="C14" i="9"/>
  <c r="B14" i="9"/>
  <c r="AB26" i="8"/>
  <c r="AA26" i="8"/>
  <c r="Y26" i="8"/>
  <c r="X26" i="8"/>
  <c r="V26" i="8"/>
  <c r="W26" i="8" s="1"/>
  <c r="U26" i="8"/>
  <c r="S26" i="8"/>
  <c r="R26" i="8"/>
  <c r="Q26" i="8"/>
  <c r="P26" i="8"/>
  <c r="O26" i="8"/>
  <c r="N26" i="8"/>
  <c r="M26" i="8"/>
  <c r="K26" i="8"/>
  <c r="H26" i="8"/>
  <c r="G26" i="8"/>
  <c r="F26" i="8"/>
  <c r="E26" i="8"/>
  <c r="D26" i="8"/>
  <c r="C26" i="8"/>
  <c r="B26" i="8"/>
  <c r="AB20" i="8"/>
  <c r="AA20" i="8"/>
  <c r="Y20" i="8"/>
  <c r="Z20" i="8" s="1"/>
  <c r="X20" i="8"/>
  <c r="V20" i="8"/>
  <c r="U20" i="8"/>
  <c r="S20" i="8"/>
  <c r="R20" i="8"/>
  <c r="Q20" i="8"/>
  <c r="P20" i="8"/>
  <c r="O20" i="8"/>
  <c r="N20" i="8"/>
  <c r="M20" i="8"/>
  <c r="K20" i="8"/>
  <c r="H20" i="8"/>
  <c r="G20" i="8"/>
  <c r="F20" i="8"/>
  <c r="E20" i="8"/>
  <c r="D20" i="8"/>
  <c r="C20" i="8"/>
  <c r="B20" i="8"/>
  <c r="AB14" i="8"/>
  <c r="AA14" i="8"/>
  <c r="Y14" i="8"/>
  <c r="Z14" i="8" s="1"/>
  <c r="X14" i="8"/>
  <c r="V14" i="8"/>
  <c r="U14" i="8"/>
  <c r="S14" i="8"/>
  <c r="R14" i="8"/>
  <c r="Q14" i="8"/>
  <c r="P14" i="8"/>
  <c r="O14" i="8"/>
  <c r="N14" i="8"/>
  <c r="M14" i="8"/>
  <c r="K14" i="8"/>
  <c r="H14" i="8"/>
  <c r="G14" i="8"/>
  <c r="F14" i="8"/>
  <c r="E14" i="8"/>
  <c r="D14" i="8"/>
  <c r="C14" i="8"/>
  <c r="B14" i="8"/>
  <c r="AB32" i="7"/>
  <c r="AA32" i="7"/>
  <c r="Y32" i="7"/>
  <c r="X32" i="7"/>
  <c r="V32" i="7"/>
  <c r="U32" i="7"/>
  <c r="S32" i="7"/>
  <c r="R32" i="7"/>
  <c r="Q32" i="7"/>
  <c r="P32" i="7"/>
  <c r="O32" i="7"/>
  <c r="N32" i="7"/>
  <c r="M32" i="7"/>
  <c r="K32" i="7"/>
  <c r="H32" i="7"/>
  <c r="G32" i="7"/>
  <c r="F32" i="7"/>
  <c r="E32" i="7"/>
  <c r="D32" i="7"/>
  <c r="C32" i="7"/>
  <c r="B32" i="7"/>
  <c r="AB26" i="7"/>
  <c r="AA26" i="7"/>
  <c r="Y26" i="7"/>
  <c r="X26" i="7"/>
  <c r="V26" i="7"/>
  <c r="U26" i="7"/>
  <c r="S26" i="7"/>
  <c r="R26" i="7"/>
  <c r="Q26" i="7"/>
  <c r="P26" i="7"/>
  <c r="O26" i="7"/>
  <c r="N26" i="7"/>
  <c r="M26" i="7"/>
  <c r="K26" i="7"/>
  <c r="H26" i="7"/>
  <c r="G26" i="7"/>
  <c r="F26" i="7"/>
  <c r="E26" i="7"/>
  <c r="D26" i="7"/>
  <c r="C26" i="7"/>
  <c r="B26" i="7"/>
  <c r="AB20" i="7"/>
  <c r="AA20" i="7"/>
  <c r="Y20" i="7"/>
  <c r="Z20" i="7" s="1"/>
  <c r="X20" i="7"/>
  <c r="V20" i="7"/>
  <c r="U20" i="7"/>
  <c r="S20" i="7"/>
  <c r="R20" i="7"/>
  <c r="Q20" i="7"/>
  <c r="P20" i="7"/>
  <c r="O20" i="7"/>
  <c r="N20" i="7"/>
  <c r="M20" i="7"/>
  <c r="K20" i="7"/>
  <c r="H20" i="7"/>
  <c r="G20" i="7"/>
  <c r="F20" i="7"/>
  <c r="E20" i="7"/>
  <c r="D20" i="7"/>
  <c r="C20" i="7"/>
  <c r="B20" i="7"/>
  <c r="AB14" i="7"/>
  <c r="AA14" i="7"/>
  <c r="Y14" i="7"/>
  <c r="X14" i="7"/>
  <c r="V14" i="7"/>
  <c r="U14" i="7"/>
  <c r="S14" i="7"/>
  <c r="R14" i="7"/>
  <c r="Q14" i="7"/>
  <c r="P14" i="7"/>
  <c r="O14" i="7"/>
  <c r="N14" i="7"/>
  <c r="M14" i="7"/>
  <c r="K14" i="7"/>
  <c r="H14" i="7"/>
  <c r="G14" i="7"/>
  <c r="F14" i="7"/>
  <c r="E14" i="7"/>
  <c r="D14" i="7"/>
  <c r="C14" i="7"/>
  <c r="B14" i="7"/>
  <c r="AB14" i="6"/>
  <c r="AA14" i="6"/>
  <c r="Y14" i="6"/>
  <c r="X14" i="6"/>
  <c r="V14" i="6"/>
  <c r="U14" i="6"/>
  <c r="S14" i="6"/>
  <c r="R14" i="6"/>
  <c r="Q14" i="6"/>
  <c r="P14" i="6"/>
  <c r="O14" i="6"/>
  <c r="N14" i="6"/>
  <c r="M14" i="6"/>
  <c r="K14" i="6"/>
  <c r="H14" i="6"/>
  <c r="G14" i="6"/>
  <c r="F14" i="6"/>
  <c r="E14" i="6"/>
  <c r="D14" i="6"/>
  <c r="C14" i="6"/>
  <c r="B14" i="6"/>
  <c r="AB20" i="6"/>
  <c r="AA20" i="6"/>
  <c r="Y20" i="6"/>
  <c r="X20" i="6"/>
  <c r="V20" i="6"/>
  <c r="U20" i="6"/>
  <c r="S20" i="6"/>
  <c r="R20" i="6"/>
  <c r="Q20" i="6"/>
  <c r="P20" i="6"/>
  <c r="O20" i="6"/>
  <c r="N20" i="6"/>
  <c r="M20" i="6"/>
  <c r="K20" i="6"/>
  <c r="H20" i="6"/>
  <c r="G20" i="6"/>
  <c r="F20" i="6"/>
  <c r="E20" i="6"/>
  <c r="D20" i="6"/>
  <c r="C20" i="6"/>
  <c r="B20" i="6"/>
  <c r="AB26" i="6"/>
  <c r="AA26" i="6"/>
  <c r="Y26" i="6"/>
  <c r="Z26" i="6" s="1"/>
  <c r="X26" i="6"/>
  <c r="V26" i="6"/>
  <c r="U26" i="6"/>
  <c r="S26" i="6"/>
  <c r="T26" i="6" s="1"/>
  <c r="R26" i="6"/>
  <c r="Q26" i="6"/>
  <c r="P26" i="6"/>
  <c r="O26" i="6"/>
  <c r="N26" i="6"/>
  <c r="M26" i="6"/>
  <c r="K26" i="6"/>
  <c r="H26" i="6"/>
  <c r="G26" i="6"/>
  <c r="F26" i="6"/>
  <c r="E26" i="6"/>
  <c r="D26" i="6"/>
  <c r="C26" i="6"/>
  <c r="B26" i="6"/>
  <c r="AB14" i="5"/>
  <c r="AA14" i="5"/>
  <c r="Y14" i="5"/>
  <c r="X14" i="5"/>
  <c r="V14" i="5"/>
  <c r="U14" i="5"/>
  <c r="S14" i="5"/>
  <c r="R14" i="5"/>
  <c r="Q14" i="5"/>
  <c r="P14" i="5"/>
  <c r="O14" i="5"/>
  <c r="N14" i="5"/>
  <c r="M14" i="5"/>
  <c r="K14" i="5"/>
  <c r="H14" i="5"/>
  <c r="G14" i="5"/>
  <c r="F14" i="5"/>
  <c r="E14" i="5"/>
  <c r="D14" i="5"/>
  <c r="C14" i="5"/>
  <c r="B14" i="5"/>
  <c r="AB20" i="5"/>
  <c r="AA20" i="5"/>
  <c r="Y20" i="5"/>
  <c r="X20" i="5"/>
  <c r="V20" i="5"/>
  <c r="U20" i="5"/>
  <c r="S20" i="5"/>
  <c r="R20" i="5"/>
  <c r="Q20" i="5"/>
  <c r="P20" i="5"/>
  <c r="O20" i="5"/>
  <c r="N20" i="5"/>
  <c r="M20" i="5"/>
  <c r="K20" i="5"/>
  <c r="H20" i="5"/>
  <c r="G20" i="5"/>
  <c r="F20" i="5"/>
  <c r="E20" i="5"/>
  <c r="D20" i="5"/>
  <c r="C20" i="5"/>
  <c r="B20" i="5"/>
  <c r="AB26" i="5"/>
  <c r="AA26" i="5"/>
  <c r="Y26" i="5"/>
  <c r="X26" i="5"/>
  <c r="V26" i="5"/>
  <c r="U26" i="5"/>
  <c r="S26" i="5"/>
  <c r="R26" i="5"/>
  <c r="Q26" i="5"/>
  <c r="P26" i="5"/>
  <c r="O26" i="5"/>
  <c r="N26" i="5"/>
  <c r="M26" i="5"/>
  <c r="K26" i="5"/>
  <c r="H26" i="5"/>
  <c r="G26" i="5"/>
  <c r="F26" i="5"/>
  <c r="E26" i="5"/>
  <c r="D26" i="5"/>
  <c r="C26" i="5"/>
  <c r="B26" i="5"/>
  <c r="AB14" i="4"/>
  <c r="AA14" i="4"/>
  <c r="Y14" i="4"/>
  <c r="X14" i="4"/>
  <c r="V14" i="4"/>
  <c r="U14" i="4"/>
  <c r="S14" i="4"/>
  <c r="R14" i="4"/>
  <c r="Q14" i="4"/>
  <c r="P14" i="4"/>
  <c r="O14" i="4"/>
  <c r="N14" i="4"/>
  <c r="M14" i="4"/>
  <c r="K14" i="4"/>
  <c r="H14" i="4"/>
  <c r="G14" i="4"/>
  <c r="F14" i="4"/>
  <c r="E14" i="4"/>
  <c r="D14" i="4"/>
  <c r="C14" i="4"/>
  <c r="B14" i="4"/>
  <c r="AB20" i="4"/>
  <c r="AA20" i="4"/>
  <c r="Y20" i="4"/>
  <c r="Z20" i="4" s="1"/>
  <c r="X20" i="4"/>
  <c r="V20" i="4"/>
  <c r="U20" i="4"/>
  <c r="S20" i="4"/>
  <c r="R20" i="4"/>
  <c r="Q20" i="4"/>
  <c r="P20" i="4"/>
  <c r="O20" i="4"/>
  <c r="N20" i="4"/>
  <c r="M20" i="4"/>
  <c r="K20" i="4"/>
  <c r="H20" i="4"/>
  <c r="G20" i="4"/>
  <c r="F20" i="4"/>
  <c r="E20" i="4"/>
  <c r="D20" i="4"/>
  <c r="C20" i="4"/>
  <c r="B20" i="4"/>
  <c r="AB26" i="4"/>
  <c r="AA26" i="4"/>
  <c r="Y26" i="4"/>
  <c r="X26" i="4"/>
  <c r="V26" i="4"/>
  <c r="U26" i="4"/>
  <c r="S26" i="4"/>
  <c r="R26" i="4"/>
  <c r="Q26" i="4"/>
  <c r="P26" i="4"/>
  <c r="O26" i="4"/>
  <c r="N26" i="4"/>
  <c r="M26" i="4"/>
  <c r="K26" i="4"/>
  <c r="H26" i="4"/>
  <c r="G26" i="4"/>
  <c r="F26" i="4"/>
  <c r="E26" i="4"/>
  <c r="D26" i="4"/>
  <c r="C26" i="4"/>
  <c r="B26" i="4"/>
  <c r="AB32" i="4"/>
  <c r="AA32" i="4"/>
  <c r="Y32" i="4"/>
  <c r="X32" i="4"/>
  <c r="V32" i="4"/>
  <c r="W32" i="4" s="1"/>
  <c r="U32" i="4"/>
  <c r="S32" i="4"/>
  <c r="R32" i="4"/>
  <c r="Q32" i="4"/>
  <c r="P32" i="4"/>
  <c r="O32" i="4"/>
  <c r="N32" i="4"/>
  <c r="M32" i="4"/>
  <c r="K32" i="4"/>
  <c r="H32" i="4"/>
  <c r="G32" i="4"/>
  <c r="F32" i="4"/>
  <c r="E32" i="4"/>
  <c r="D32" i="4"/>
  <c r="C32" i="4"/>
  <c r="B32" i="4"/>
  <c r="AB8" i="16"/>
  <c r="AA8" i="16"/>
  <c r="Y8" i="16"/>
  <c r="Z8" i="16" s="1"/>
  <c r="X8" i="16"/>
  <c r="V8" i="16"/>
  <c r="U8" i="16"/>
  <c r="S8" i="16"/>
  <c r="R8" i="16"/>
  <c r="Q8" i="16"/>
  <c r="P8" i="16"/>
  <c r="O8" i="16"/>
  <c r="N8" i="16"/>
  <c r="M8" i="16"/>
  <c r="K8" i="16"/>
  <c r="H8" i="16"/>
  <c r="G8" i="16"/>
  <c r="F8" i="16"/>
  <c r="E8" i="16"/>
  <c r="L8" i="16" s="1"/>
  <c r="D8" i="16"/>
  <c r="C8" i="16"/>
  <c r="B8" i="16"/>
  <c r="AB26" i="16"/>
  <c r="AA26" i="16"/>
  <c r="Y26" i="16"/>
  <c r="X26" i="16"/>
  <c r="V26" i="16"/>
  <c r="U26" i="16"/>
  <c r="S26" i="16"/>
  <c r="R26" i="16"/>
  <c r="Q26" i="16"/>
  <c r="P26" i="16"/>
  <c r="O26" i="16"/>
  <c r="N26" i="16"/>
  <c r="M26" i="16"/>
  <c r="K26" i="16"/>
  <c r="H26" i="16"/>
  <c r="G26" i="16"/>
  <c r="F26" i="16"/>
  <c r="E26" i="16"/>
  <c r="D26" i="16"/>
  <c r="C26" i="16"/>
  <c r="B26" i="16"/>
  <c r="AB20" i="16"/>
  <c r="AA20" i="16"/>
  <c r="Y20" i="16"/>
  <c r="Z20" i="16" s="1"/>
  <c r="X20" i="16"/>
  <c r="V20" i="16"/>
  <c r="W20" i="16" s="1"/>
  <c r="U20" i="16"/>
  <c r="S20" i="16"/>
  <c r="T20" i="16" s="1"/>
  <c r="R20" i="16"/>
  <c r="Q20" i="16"/>
  <c r="P20" i="16"/>
  <c r="O20" i="16"/>
  <c r="N20" i="16"/>
  <c r="M20" i="16"/>
  <c r="K20" i="16"/>
  <c r="H20" i="16"/>
  <c r="G20" i="16"/>
  <c r="F20" i="16"/>
  <c r="E20" i="16"/>
  <c r="D20" i="16"/>
  <c r="C20" i="16"/>
  <c r="B20" i="16"/>
  <c r="AB14" i="16"/>
  <c r="AA14" i="16"/>
  <c r="Y14" i="16"/>
  <c r="X14" i="16"/>
  <c r="V14" i="16"/>
  <c r="U14" i="16"/>
  <c r="S14" i="16"/>
  <c r="R14" i="16"/>
  <c r="Q14" i="16"/>
  <c r="P14" i="16"/>
  <c r="O14" i="16"/>
  <c r="N14" i="16"/>
  <c r="M14" i="16"/>
  <c r="K14" i="16"/>
  <c r="H14" i="16"/>
  <c r="G14" i="16"/>
  <c r="F14" i="16"/>
  <c r="E14" i="16"/>
  <c r="D14" i="16"/>
  <c r="C14" i="16"/>
  <c r="B14" i="16"/>
  <c r="AB26" i="17"/>
  <c r="AA26" i="17"/>
  <c r="Y26" i="17"/>
  <c r="X26" i="17"/>
  <c r="V26" i="17"/>
  <c r="U26" i="17"/>
  <c r="S26" i="17"/>
  <c r="R26" i="17"/>
  <c r="Q26" i="17"/>
  <c r="P26" i="17"/>
  <c r="O26" i="17"/>
  <c r="N26" i="17"/>
  <c r="M26" i="17"/>
  <c r="K26" i="17"/>
  <c r="H26" i="17"/>
  <c r="G26" i="17"/>
  <c r="F26" i="17"/>
  <c r="E26" i="17"/>
  <c r="D26" i="17"/>
  <c r="C26" i="17"/>
  <c r="B26" i="17"/>
  <c r="AB20" i="17"/>
  <c r="AA20" i="17"/>
  <c r="Y20" i="17"/>
  <c r="X20" i="17"/>
  <c r="V20" i="17"/>
  <c r="U20" i="17"/>
  <c r="S20" i="17"/>
  <c r="R20" i="17"/>
  <c r="Q20" i="17"/>
  <c r="P20" i="17"/>
  <c r="O20" i="17"/>
  <c r="N20" i="17"/>
  <c r="M20" i="17"/>
  <c r="K20" i="17"/>
  <c r="H20" i="17"/>
  <c r="G20" i="17"/>
  <c r="F20" i="17"/>
  <c r="E20" i="17"/>
  <c r="D20" i="17"/>
  <c r="C20" i="17"/>
  <c r="B20" i="17"/>
  <c r="AB14" i="17"/>
  <c r="AA14" i="17"/>
  <c r="Y14" i="17"/>
  <c r="O14" i="17"/>
  <c r="R14" i="17"/>
  <c r="V14" i="17"/>
  <c r="S14" i="17"/>
  <c r="Q14" i="17"/>
  <c r="P14" i="17"/>
  <c r="N14" i="17"/>
  <c r="M14" i="17"/>
  <c r="K14" i="17"/>
  <c r="H14" i="17"/>
  <c r="G14" i="17"/>
  <c r="C14" i="17"/>
  <c r="B14" i="17"/>
  <c r="D14" i="17"/>
  <c r="E14" i="17"/>
  <c r="F14" i="17"/>
  <c r="U14" i="17"/>
  <c r="X14" i="17"/>
  <c r="X40" i="7" l="1"/>
  <c r="G2" i="15" s="1"/>
  <c r="I14" i="7"/>
  <c r="T26" i="5"/>
  <c r="Z26" i="5"/>
  <c r="W20" i="17"/>
  <c r="W26" i="16"/>
  <c r="J26" i="16"/>
  <c r="T14" i="16"/>
  <c r="Z14" i="16"/>
  <c r="Z8" i="13"/>
  <c r="W20" i="13"/>
  <c r="J26" i="13"/>
  <c r="T14" i="13"/>
  <c r="Z14" i="13"/>
  <c r="L20" i="12"/>
  <c r="Z14" i="12"/>
  <c r="L27" i="11"/>
  <c r="T27" i="11"/>
  <c r="Z27" i="11"/>
  <c r="Z14" i="10"/>
  <c r="Z26" i="7"/>
  <c r="J20" i="8"/>
  <c r="W20" i="8"/>
  <c r="J26" i="8"/>
  <c r="J20" i="6"/>
  <c r="Z14" i="6"/>
  <c r="W20" i="7"/>
  <c r="Z14" i="7"/>
  <c r="W26" i="7"/>
  <c r="W20" i="6"/>
  <c r="J14" i="6"/>
  <c r="T20" i="5"/>
  <c r="Z20" i="5"/>
  <c r="W20" i="5"/>
  <c r="J14" i="5"/>
  <c r="Z14" i="17"/>
  <c r="Z32" i="4"/>
  <c r="W20" i="4"/>
  <c r="J14" i="4"/>
  <c r="J14" i="17"/>
  <c r="I14" i="17"/>
  <c r="T20" i="17"/>
  <c r="Z20" i="17"/>
  <c r="W14" i="16"/>
  <c r="L26" i="16"/>
  <c r="L14" i="17"/>
  <c r="L14" i="16"/>
  <c r="T26" i="17"/>
  <c r="Z26" i="17"/>
  <c r="J20" i="16"/>
  <c r="L20" i="16"/>
  <c r="T26" i="16"/>
  <c r="Z26" i="16"/>
  <c r="T32" i="7"/>
  <c r="W32" i="7"/>
  <c r="J32" i="10"/>
  <c r="T26" i="13"/>
  <c r="I20" i="16"/>
  <c r="W26" i="6"/>
  <c r="J14" i="16"/>
  <c r="X42" i="9"/>
  <c r="W20" i="9"/>
  <c r="W20" i="10"/>
  <c r="X43" i="17"/>
  <c r="L20" i="6"/>
  <c r="I20" i="17"/>
  <c r="L20" i="17"/>
  <c r="I14" i="16"/>
  <c r="X36" i="16"/>
  <c r="T20" i="7"/>
  <c r="W14" i="13"/>
  <c r="W14" i="17"/>
  <c r="W8" i="16"/>
  <c r="X37" i="16"/>
  <c r="T14" i="17"/>
  <c r="T8" i="16"/>
  <c r="X35" i="16"/>
  <c r="X34" i="16"/>
  <c r="X40" i="17"/>
  <c r="L14" i="5"/>
  <c r="X41" i="17"/>
  <c r="L26" i="13"/>
  <c r="W26" i="13"/>
  <c r="J20" i="13"/>
  <c r="L20" i="13"/>
  <c r="I20" i="13"/>
  <c r="T20" i="13"/>
  <c r="I14" i="13"/>
  <c r="L14" i="13"/>
  <c r="J14" i="13"/>
  <c r="W8" i="13"/>
  <c r="X32" i="13"/>
  <c r="X31" i="13"/>
  <c r="T8" i="13"/>
  <c r="X29" i="13"/>
  <c r="X30" i="13"/>
  <c r="J8" i="13"/>
  <c r="L8" i="13"/>
  <c r="L32" i="12"/>
  <c r="J32" i="12"/>
  <c r="I32" i="12"/>
  <c r="J26" i="12"/>
  <c r="W26" i="12"/>
  <c r="L26" i="12"/>
  <c r="I26" i="12"/>
  <c r="X42" i="12"/>
  <c r="J20" i="12"/>
  <c r="I14" i="12"/>
  <c r="L14" i="12"/>
  <c r="T14" i="12"/>
  <c r="X41" i="12"/>
  <c r="X40" i="12"/>
  <c r="W14" i="12"/>
  <c r="X43" i="12"/>
  <c r="I27" i="11"/>
  <c r="J27" i="11"/>
  <c r="J21" i="11"/>
  <c r="W21" i="11"/>
  <c r="L21" i="11"/>
  <c r="I21" i="11"/>
  <c r="X43" i="11"/>
  <c r="Z15" i="11"/>
  <c r="W15" i="11"/>
  <c r="X44" i="11"/>
  <c r="T15" i="11"/>
  <c r="X42" i="11"/>
  <c r="X41" i="11"/>
  <c r="J15" i="11"/>
  <c r="I15" i="11"/>
  <c r="L15" i="11"/>
  <c r="L32" i="10"/>
  <c r="I32" i="10"/>
  <c r="W32" i="10"/>
  <c r="W26" i="10"/>
  <c r="T26" i="10"/>
  <c r="Z26" i="10"/>
  <c r="J20" i="10"/>
  <c r="L20" i="10"/>
  <c r="X42" i="10"/>
  <c r="T14" i="10"/>
  <c r="X41" i="10"/>
  <c r="I14" i="10"/>
  <c r="L14" i="10"/>
  <c r="W14" i="10"/>
  <c r="X43" i="10"/>
  <c r="T26" i="9"/>
  <c r="Z26" i="9"/>
  <c r="J26" i="9"/>
  <c r="L26" i="9"/>
  <c r="J20" i="9"/>
  <c r="L20" i="9"/>
  <c r="J14" i="9"/>
  <c r="L14" i="9"/>
  <c r="T14" i="9"/>
  <c r="X41" i="9"/>
  <c r="X40" i="9"/>
  <c r="W14" i="9"/>
  <c r="X43" i="9"/>
  <c r="L26" i="8"/>
  <c r="T26" i="8"/>
  <c r="Z26" i="8"/>
  <c r="L20" i="8"/>
  <c r="I20" i="8"/>
  <c r="T20" i="8"/>
  <c r="T14" i="8"/>
  <c r="X41" i="8"/>
  <c r="X40" i="8"/>
  <c r="L14" i="8"/>
  <c r="J14" i="8"/>
  <c r="W14" i="8"/>
  <c r="X43" i="8"/>
  <c r="I14" i="8"/>
  <c r="X42" i="8"/>
  <c r="L32" i="7"/>
  <c r="Z32" i="7"/>
  <c r="J32" i="7"/>
  <c r="I26" i="7"/>
  <c r="J26" i="7"/>
  <c r="L26" i="7"/>
  <c r="T26" i="7"/>
  <c r="L20" i="7"/>
  <c r="X43" i="7"/>
  <c r="J20" i="7"/>
  <c r="I20" i="7"/>
  <c r="W14" i="7"/>
  <c r="T14" i="7"/>
  <c r="X41" i="7"/>
  <c r="X42" i="7"/>
  <c r="L14" i="7"/>
  <c r="J26" i="6"/>
  <c r="L26" i="6"/>
  <c r="I26" i="6"/>
  <c r="T20" i="6"/>
  <c r="Z20" i="6"/>
  <c r="I20" i="6"/>
  <c r="L14" i="6"/>
  <c r="W14" i="6"/>
  <c r="X43" i="6"/>
  <c r="T14" i="6"/>
  <c r="X41" i="6"/>
  <c r="F2" i="15"/>
  <c r="X42" i="6"/>
  <c r="J26" i="5"/>
  <c r="L26" i="5"/>
  <c r="W26" i="5"/>
  <c r="I26" i="5"/>
  <c r="L20" i="5"/>
  <c r="J20" i="5"/>
  <c r="I20" i="5"/>
  <c r="W14" i="5"/>
  <c r="X43" i="5"/>
  <c r="X42" i="5"/>
  <c r="T14" i="5"/>
  <c r="X41" i="5"/>
  <c r="X40" i="5"/>
  <c r="Z14" i="5"/>
  <c r="I32" i="4"/>
  <c r="L32" i="4"/>
  <c r="J32" i="4"/>
  <c r="L20" i="4"/>
  <c r="I20" i="4"/>
  <c r="T20" i="4"/>
  <c r="Z26" i="4"/>
  <c r="W26" i="4"/>
  <c r="J26" i="4"/>
  <c r="L26" i="4"/>
  <c r="I26" i="4"/>
  <c r="W14" i="4"/>
  <c r="X43" i="4"/>
  <c r="X42" i="4"/>
  <c r="L14" i="4"/>
  <c r="X41" i="4"/>
  <c r="X40" i="4"/>
  <c r="Z14" i="4"/>
  <c r="T14" i="4"/>
  <c r="T26" i="4"/>
  <c r="T32" i="4"/>
  <c r="J26" i="17"/>
  <c r="L26" i="17"/>
  <c r="W26" i="17"/>
  <c r="I8" i="13"/>
  <c r="I26" i="13"/>
  <c r="I20" i="12"/>
  <c r="J14" i="12"/>
  <c r="J26" i="10"/>
  <c r="I26" i="10"/>
  <c r="I20" i="10"/>
  <c r="J14" i="10"/>
  <c r="I26" i="9"/>
  <c r="I20" i="9"/>
  <c r="I14" i="9"/>
  <c r="I26" i="8"/>
  <c r="J14" i="7"/>
  <c r="I32" i="7"/>
  <c r="I14" i="6"/>
  <c r="I14" i="5"/>
  <c r="J20" i="4"/>
  <c r="I14" i="4"/>
  <c r="J8" i="16"/>
  <c r="I8" i="16"/>
  <c r="I26" i="16"/>
  <c r="I26" i="17"/>
  <c r="J20" i="17"/>
  <c r="E4" i="16" l="1"/>
  <c r="X4" i="16" s="1"/>
  <c r="M3" i="15" l="1"/>
  <c r="M5" i="15"/>
  <c r="J2" i="15"/>
  <c r="G5" i="15"/>
  <c r="G3" i="15"/>
  <c r="G4" i="15"/>
  <c r="J3" i="15"/>
  <c r="A5" i="15"/>
  <c r="A4" i="15"/>
  <c r="A3" i="15"/>
  <c r="A2" i="15"/>
  <c r="J4" i="15"/>
  <c r="M4" i="15"/>
  <c r="M2" i="15"/>
  <c r="K2" i="15"/>
  <c r="K5" i="15"/>
  <c r="C10" i="16"/>
  <c r="E10" i="16" s="1"/>
  <c r="X10" i="16" s="1"/>
  <c r="C3" i="15" l="1"/>
  <c r="C2" i="15"/>
  <c r="X42" i="17"/>
  <c r="C4" i="15" s="1"/>
  <c r="L3" i="15"/>
  <c r="H4" i="15"/>
  <c r="I2" i="15"/>
  <c r="L2" i="15"/>
  <c r="L4" i="15"/>
  <c r="E4" i="15"/>
  <c r="F5" i="15"/>
  <c r="E3" i="15"/>
  <c r="H3" i="15"/>
  <c r="I4" i="15"/>
  <c r="I3" i="15"/>
  <c r="B5" i="15"/>
  <c r="Q5" i="15" s="1"/>
  <c r="T5" i="15" s="1"/>
  <c r="V5" i="15" s="1"/>
  <c r="B3" i="15"/>
  <c r="Q3" i="15" s="1"/>
  <c r="T3" i="15" s="1"/>
  <c r="V3" i="15" s="1"/>
  <c r="B2" i="15"/>
  <c r="B4" i="15"/>
  <c r="Q4" i="15" s="1"/>
  <c r="T4" i="15" s="1"/>
  <c r="V4" i="15" s="1"/>
  <c r="D3" i="15"/>
  <c r="D5" i="15"/>
  <c r="D2" i="15"/>
  <c r="D4" i="15"/>
  <c r="F3" i="15"/>
  <c r="F4" i="15"/>
  <c r="L5" i="15"/>
  <c r="K3" i="15"/>
  <c r="K4" i="15"/>
  <c r="J5" i="15"/>
  <c r="I5" i="15"/>
  <c r="H5" i="15"/>
  <c r="H2" i="15"/>
  <c r="E5" i="15"/>
  <c r="E2" i="15"/>
  <c r="C5" i="15"/>
  <c r="Q2" i="15" l="1"/>
  <c r="T2" i="15" s="1"/>
  <c r="V2" i="15" s="1"/>
  <c r="O2" i="15"/>
  <c r="C16" i="16"/>
  <c r="E16" i="16" s="1"/>
  <c r="X16" i="16" s="1"/>
  <c r="C22" i="16" l="1"/>
  <c r="E22" i="16" s="1"/>
  <c r="C4" i="17" s="1"/>
  <c r="E4" i="17" s="1"/>
  <c r="X4" i="17" l="1"/>
  <c r="C10" i="17"/>
  <c r="X22" i="16"/>
  <c r="E10" i="17" l="1"/>
  <c r="X10" i="17" s="1"/>
  <c r="C16" i="17" l="1"/>
  <c r="E16" i="17" s="1"/>
  <c r="X16" i="17"/>
  <c r="C22" i="17"/>
  <c r="E22" i="17" s="1"/>
  <c r="C4" i="4" s="1"/>
  <c r="E4" i="4" s="1"/>
  <c r="X4" i="4" s="1"/>
  <c r="X22" i="17" l="1"/>
  <c r="C10" i="4"/>
  <c r="E10" i="4" s="1"/>
  <c r="X10" i="4" l="1"/>
  <c r="C16" i="4"/>
  <c r="E16" i="4" s="1"/>
  <c r="O4" i="15"/>
  <c r="O5" i="15"/>
  <c r="O3" i="15"/>
  <c r="X16" i="4" l="1"/>
  <c r="C22" i="4"/>
  <c r="E22" i="4" s="1"/>
  <c r="X22" i="4" l="1"/>
  <c r="C28" i="4"/>
  <c r="E28" i="4" s="1"/>
  <c r="C4" i="5" s="1"/>
  <c r="E4" i="5" s="1"/>
  <c r="X4" i="5" s="1"/>
  <c r="X28" i="4" l="1"/>
  <c r="C10" i="5" l="1"/>
  <c r="E10" i="5" s="1"/>
  <c r="X10" i="5" l="1"/>
  <c r="C16" i="5"/>
  <c r="E16" i="5" s="1"/>
  <c r="X16" i="5" l="1"/>
  <c r="C22" i="5"/>
  <c r="E22" i="5" s="1"/>
  <c r="C4" i="6" s="1"/>
  <c r="E4" i="6" s="1"/>
  <c r="X4" i="6" s="1"/>
  <c r="X22" i="5" l="1"/>
  <c r="C10" i="6" l="1"/>
  <c r="E10" i="6" s="1"/>
  <c r="X10" i="6" l="1"/>
  <c r="C16" i="6"/>
  <c r="E16" i="6" s="1"/>
  <c r="X16" i="6" l="1"/>
  <c r="C22" i="6"/>
  <c r="E22" i="6" s="1"/>
  <c r="C4" i="7" s="1"/>
  <c r="E4" i="7" s="1"/>
  <c r="X4" i="7" s="1"/>
  <c r="X22" i="6" l="1"/>
  <c r="C10" i="7" l="1"/>
  <c r="E10" i="7" s="1"/>
  <c r="X10" i="7" l="1"/>
  <c r="C16" i="7"/>
  <c r="E16" i="7" s="1"/>
  <c r="C22" i="7" l="1"/>
  <c r="E22" i="7" s="1"/>
  <c r="X16" i="7"/>
  <c r="X22" i="7" l="1"/>
  <c r="C28" i="7"/>
  <c r="E28" i="7" s="1"/>
  <c r="C4" i="8" s="1"/>
  <c r="E4" i="8" s="1"/>
  <c r="X4" i="8" s="1"/>
  <c r="X28" i="7" l="1"/>
  <c r="C10" i="8" l="1"/>
  <c r="E10" i="8" s="1"/>
  <c r="X10" i="8" l="1"/>
  <c r="C16" i="8"/>
  <c r="E16" i="8" s="1"/>
  <c r="C22" i="8" l="1"/>
  <c r="E22" i="8" s="1"/>
  <c r="C4" i="9" s="1"/>
  <c r="E4" i="9" s="1"/>
  <c r="X4" i="9" s="1"/>
  <c r="X16" i="8"/>
  <c r="X22" i="8" l="1"/>
  <c r="C10" i="9" l="1"/>
  <c r="E10" i="9" s="1"/>
  <c r="C16" i="9" l="1"/>
  <c r="E16" i="9" s="1"/>
  <c r="X10" i="9"/>
  <c r="X16" i="9" l="1"/>
  <c r="C22" i="9"/>
  <c r="E22" i="9" s="1"/>
  <c r="C4" i="10" s="1"/>
  <c r="E4" i="10" s="1"/>
  <c r="X4" i="10" s="1"/>
  <c r="X22" i="9" l="1"/>
  <c r="C10" i="10" l="1"/>
  <c r="E10" i="10" s="1"/>
  <c r="X10" i="10" l="1"/>
  <c r="C16" i="10"/>
  <c r="E16" i="10" s="1"/>
  <c r="X16" i="10" l="1"/>
  <c r="C22" i="10"/>
  <c r="E22" i="10" s="1"/>
  <c r="X22" i="10" l="1"/>
  <c r="C28" i="10"/>
  <c r="E28" i="10" s="1"/>
  <c r="C5" i="11" s="1"/>
  <c r="E5" i="11" s="1"/>
  <c r="X5" i="11" s="1"/>
  <c r="X28" i="10" l="1"/>
  <c r="C11" i="11" l="1"/>
  <c r="E11" i="11" s="1"/>
  <c r="C17" i="11" l="1"/>
  <c r="E17" i="11" s="1"/>
  <c r="X11" i="11"/>
  <c r="X17" i="11" l="1"/>
  <c r="C23" i="11"/>
  <c r="E23" i="11" s="1"/>
  <c r="C4" i="12" s="1"/>
  <c r="E4" i="12" s="1"/>
  <c r="X4" i="12" s="1"/>
  <c r="X23" i="11" l="1"/>
  <c r="C10" i="12" l="1"/>
  <c r="E10" i="12" s="1"/>
  <c r="C16" i="12" l="1"/>
  <c r="E16" i="12" s="1"/>
  <c r="X10" i="12"/>
  <c r="X16" i="12" l="1"/>
  <c r="C22" i="12"/>
  <c r="E22" i="12" s="1"/>
  <c r="X22" i="12" l="1"/>
  <c r="C28" i="12"/>
  <c r="E28" i="12" s="1"/>
  <c r="C4" i="13" l="1"/>
  <c r="E4" i="13" s="1"/>
  <c r="X28" i="12"/>
  <c r="X4" i="13" l="1"/>
  <c r="C10" i="13"/>
  <c r="E10" i="13" s="1"/>
  <c r="X10" i="13" l="1"/>
  <c r="C16" i="13"/>
  <c r="E16" i="13" s="1"/>
  <c r="X16" i="13" l="1"/>
  <c r="C22" i="13"/>
  <c r="E22" i="13" s="1"/>
  <c r="X22" i="13" l="1"/>
</calcChain>
</file>

<file path=xl/comments1.xml><?xml version="1.0" encoding="utf-8"?>
<comments xmlns="http://schemas.openxmlformats.org/spreadsheetml/2006/main">
  <authors>
    <author>Matthew Cable</author>
  </authors>
  <commentList>
    <comment ref="O4" authorId="0" shapeId="0">
      <text>
        <r>
          <rPr>
            <b/>
            <sz val="9"/>
            <color indexed="81"/>
            <rFont val="Tahoma"/>
            <family val="2"/>
          </rPr>
          <t>Matthew Cable:</t>
        </r>
        <r>
          <rPr>
            <sz val="9"/>
            <color indexed="81"/>
            <rFont val="Tahoma"/>
            <family val="2"/>
          </rPr>
          <t xml:space="preserve">
Busy time numbers are inflated due to the system counting times when MM is closed.  The phones can go to a busy signal when offices are not open.</t>
        </r>
      </text>
    </comment>
  </commentList>
</comments>
</file>

<file path=xl/sharedStrings.xml><?xml version="1.0" encoding="utf-8"?>
<sst xmlns="http://schemas.openxmlformats.org/spreadsheetml/2006/main" count="3104" uniqueCount="1020">
  <si>
    <t>Mountain Mobility Hold Time Tracking/ Phone Access</t>
  </si>
  <si>
    <t>Total shift time (hh:mm:ss)</t>
  </si>
  <si>
    <t>Idle time (hh:mm:ss)</t>
  </si>
  <si>
    <t>Average ringing time (hh:mm:ss)</t>
  </si>
  <si>
    <t>ACD calls handled</t>
  </si>
  <si>
    <t>ACD short handle call count</t>
  </si>
  <si>
    <t>ACD true talk time (hh:mm:ss)</t>
  </si>
  <si>
    <t>Average ACD true talk time (hh:mm:ss)</t>
  </si>
  <si>
    <t>Total hold time (hh:mm:ss)</t>
  </si>
  <si>
    <t>Average hold time (hh:mm:ss)</t>
  </si>
  <si>
    <t>Total hold count</t>
  </si>
  <si>
    <t>Total make busy time (hh:mm:ss)</t>
  </si>
  <si>
    <t>Average make busy time (hh:mm:ss)</t>
  </si>
  <si>
    <t>Make busy count</t>
  </si>
  <si>
    <t>Totals</t>
  </si>
  <si>
    <t>Average Hold Time:</t>
  </si>
  <si>
    <t>Hold Time Percentage:</t>
  </si>
  <si>
    <t>Make Busy Percentage:</t>
  </si>
  <si>
    <t>Average Make Busy Time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</si>
  <si>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</si>
  <si>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</si>
  <si>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</si>
  <si>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</si>
  <si>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</si>
  <si>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</si>
  <si>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</si>
  <si>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</si>
  <si>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</si>
  <si>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</si>
  <si>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</si>
  <si>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</si>
  <si>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YTD Trend Comparison</t>
  </si>
  <si>
    <t>YTD - Manual</t>
  </si>
  <si>
    <t xml:space="preserve">FY 2017 </t>
  </si>
  <si>
    <t>-</t>
  </si>
  <si>
    <t>Dates</t>
  </si>
  <si>
    <t>Report Date</t>
  </si>
  <si>
    <t xml:space="preserve">FY 2018 </t>
  </si>
  <si>
    <t>00:00:05</t>
  </si>
  <si>
    <t>00:00:11</t>
  </si>
  <si>
    <t>00:00:00</t>
  </si>
  <si>
    <t>00:00:04</t>
  </si>
  <si>
    <t>00:00:13</t>
  </si>
  <si>
    <t>650 (Dispa)</t>
  </si>
  <si>
    <t>651 (Sched)</t>
  </si>
  <si>
    <t>00:00:30</t>
  </si>
  <si>
    <t>00:02:08</t>
  </si>
  <si>
    <t>00:00:08</t>
  </si>
  <si>
    <t>00:00:03</t>
  </si>
  <si>
    <t>Increase/Decrease</t>
  </si>
  <si>
    <t>Annual Average</t>
  </si>
  <si>
    <t>3.0</t>
  </si>
  <si>
    <t>00:02:25</t>
  </si>
  <si>
    <t>00:00:14</t>
  </si>
  <si>
    <t>00:17:14</t>
  </si>
  <si>
    <t>60.55%</t>
  </si>
  <si>
    <t>59.13%</t>
  </si>
  <si>
    <t>ACD hold time (hh:mm:ss)</t>
  </si>
  <si>
    <t>True ACD calls per hour</t>
  </si>
  <si>
    <t>Wrap up time (hh:mm:ss)</t>
  </si>
  <si>
    <t>Average wrap up time (hh:mm:ss)</t>
  </si>
  <si>
    <t>Non ACD true talk time (hh:mm:ss)</t>
  </si>
  <si>
    <t>Non ACD Hold Time (hh:mm:ss)</t>
  </si>
  <si>
    <t>Non ACD calls handled</t>
  </si>
  <si>
    <t>Originated outbound time (hh:mm:ss)</t>
  </si>
  <si>
    <t>Outbound hold time (hh:mm:ss)</t>
  </si>
  <si>
    <t>Calls outbound</t>
  </si>
  <si>
    <t>Total DND time (hh:mm:ss)</t>
  </si>
  <si>
    <t>Average DND time (hh:mm:ss)</t>
  </si>
  <si>
    <t>DND count</t>
  </si>
  <si>
    <t>Requeue count</t>
  </si>
  <si>
    <t>Occupancy %</t>
  </si>
  <si>
    <t>53.51%</t>
  </si>
  <si>
    <t>00:17:17</t>
  </si>
  <si>
    <t>00:00:24</t>
  </si>
  <si>
    <t>64.96%</t>
  </si>
  <si>
    <t>5.0</t>
  </si>
  <si>
    <t>3.9</t>
  </si>
  <si>
    <t>2.5</t>
  </si>
  <si>
    <t>w</t>
  </si>
  <si>
    <t>58.82%</t>
  </si>
  <si>
    <t>30.07%</t>
  </si>
  <si>
    <t>59.12%</t>
  </si>
  <si>
    <t>34.93%</t>
  </si>
  <si>
    <t>27.07%</t>
  </si>
  <si>
    <t>00:00:01</t>
  </si>
  <si>
    <t>60.17%</t>
  </si>
  <si>
    <t>200:25:05</t>
  </si>
  <si>
    <t>81:55:37</t>
  </si>
  <si>
    <t>22:23:48</t>
  </si>
  <si>
    <t>01:26:55</t>
  </si>
  <si>
    <t>00:43:01</t>
  </si>
  <si>
    <t>05:32:03</t>
  </si>
  <si>
    <t>88:06:24</t>
  </si>
  <si>
    <t>00:17:30</t>
  </si>
  <si>
    <t>121:53:17</t>
  </si>
  <si>
    <t>84:22:45</t>
  </si>
  <si>
    <t>08:19:48</t>
  </si>
  <si>
    <t>01:23:18</t>
  </si>
  <si>
    <t>03:32:30</t>
  </si>
  <si>
    <t>00:02:20</t>
  </si>
  <si>
    <t>03:10:13</t>
  </si>
  <si>
    <t>01:25:44</t>
  </si>
  <si>
    <t>00:00:25</t>
  </si>
  <si>
    <t>20:59:57</t>
  </si>
  <si>
    <t>00:09:12</t>
  </si>
  <si>
    <t>30.77%</t>
  </si>
  <si>
    <t>59.93%</t>
  </si>
  <si>
    <t>23.08%</t>
  </si>
  <si>
    <t>55.46%</t>
  </si>
  <si>
    <t>33.42%</t>
  </si>
  <si>
    <t>21.23%</t>
  </si>
  <si>
    <t>54.68%</t>
  </si>
  <si>
    <t>25.79%</t>
  </si>
  <si>
    <t>27.15%</t>
  </si>
  <si>
    <t>66.03%</t>
  </si>
  <si>
    <t>91.40%</t>
  </si>
  <si>
    <t>32.91%</t>
  </si>
  <si>
    <t>24.94%</t>
  </si>
  <si>
    <t>90.14%</t>
  </si>
  <si>
    <t>25.83%</t>
  </si>
  <si>
    <t>64.62%</t>
  </si>
  <si>
    <t>59.20%</t>
  </si>
  <si>
    <t>25.90%</t>
  </si>
  <si>
    <t>30.47%</t>
  </si>
  <si>
    <t>64.06%</t>
  </si>
  <si>
    <t>31.75%</t>
  </si>
  <si>
    <t>61.25%</t>
  </si>
  <si>
    <t>55.95%</t>
  </si>
  <si>
    <t>31.22%</t>
  </si>
  <si>
    <t>150:47:50</t>
  </si>
  <si>
    <t>49:57:21</t>
  </si>
  <si>
    <t>19:14:16</t>
  </si>
  <si>
    <t>00:22:48</t>
  </si>
  <si>
    <t>00:02:03</t>
  </si>
  <si>
    <t>3.5</t>
  </si>
  <si>
    <t>01:10:10</t>
  </si>
  <si>
    <t>00:00:07</t>
  </si>
  <si>
    <t>00:16:39</t>
  </si>
  <si>
    <t>04:06:39</t>
  </si>
  <si>
    <t>00:22:52</t>
  </si>
  <si>
    <t>00:00:15</t>
  </si>
  <si>
    <t>75:39:53</t>
  </si>
  <si>
    <t>00:15:02</t>
  </si>
  <si>
    <t>66.87%</t>
  </si>
  <si>
    <t>113:50:38</t>
  </si>
  <si>
    <t>76:00:44</t>
  </si>
  <si>
    <t>07:43:58</t>
  </si>
  <si>
    <t>01:10:58</t>
  </si>
  <si>
    <t>00:00:33</t>
  </si>
  <si>
    <t>4.5</t>
  </si>
  <si>
    <t>03:33:05</t>
  </si>
  <si>
    <t>00:01:06</t>
  </si>
  <si>
    <t>02:13:20</t>
  </si>
  <si>
    <t>00:04:23</t>
  </si>
  <si>
    <t>01:15:21</t>
  </si>
  <si>
    <t>23:03:04</t>
  </si>
  <si>
    <t>00:09:44</t>
  </si>
  <si>
    <t>33.23%</t>
  </si>
  <si>
    <t>243:29:40</t>
  </si>
  <si>
    <t>86:48:31</t>
  </si>
  <si>
    <t>21:50:41</t>
  </si>
  <si>
    <t>00:21:22</t>
  </si>
  <si>
    <t>00:01:56</t>
  </si>
  <si>
    <t>2.6</t>
  </si>
  <si>
    <t>01:53:25</t>
  </si>
  <si>
    <t>00:00:10</t>
  </si>
  <si>
    <t>00:31:25</t>
  </si>
  <si>
    <t>00:02:04</t>
  </si>
  <si>
    <t>07:10:25</t>
  </si>
  <si>
    <t>00:00:23</t>
  </si>
  <si>
    <t>00:23:49</t>
  </si>
  <si>
    <t>124:51:24</t>
  </si>
  <si>
    <t>00:25:55</t>
  </si>
  <si>
    <t>64.35%</t>
  </si>
  <si>
    <t>136:48:43</t>
  </si>
  <si>
    <t>81:04:44</t>
  </si>
  <si>
    <t>11:34:13</t>
  </si>
  <si>
    <t>02:00:57</t>
  </si>
  <si>
    <t>00:00:36</t>
  </si>
  <si>
    <t>5.6</t>
  </si>
  <si>
    <t>04:43:09</t>
  </si>
  <si>
    <t>00:02:44</t>
  </si>
  <si>
    <t>02:59:11</t>
  </si>
  <si>
    <t>00:09:04</t>
  </si>
  <si>
    <t>02:10:24</t>
  </si>
  <si>
    <t>00:00:31</t>
  </si>
  <si>
    <t>34:14:18</t>
  </si>
  <si>
    <t>00:11:21</t>
  </si>
  <si>
    <t>40.74%</t>
  </si>
  <si>
    <t>229:58:17</t>
  </si>
  <si>
    <t>102:22:14</t>
  </si>
  <si>
    <t>20:20:11</t>
  </si>
  <si>
    <t>00:18:14</t>
  </si>
  <si>
    <t>00:01:58</t>
  </si>
  <si>
    <t>01:49:50</t>
  </si>
  <si>
    <t>00:18:39</t>
  </si>
  <si>
    <t>04:06:48</t>
  </si>
  <si>
    <t>00:18:21</t>
  </si>
  <si>
    <t>100:42:14</t>
  </si>
  <si>
    <t>00:23:59</t>
  </si>
  <si>
    <t>55.49%</t>
  </si>
  <si>
    <t>143:20:59</t>
  </si>
  <si>
    <t>102:28:26</t>
  </si>
  <si>
    <t>00:00:09</t>
  </si>
  <si>
    <t>09:11:12</t>
  </si>
  <si>
    <t>01:24:15</t>
  </si>
  <si>
    <t>04:34:26</t>
  </si>
  <si>
    <t>00:00:16</t>
  </si>
  <si>
    <t>00:02:28</t>
  </si>
  <si>
    <t>02:54:09</t>
  </si>
  <si>
    <t>00:05:56</t>
  </si>
  <si>
    <t>01:30:11</t>
  </si>
  <si>
    <t>22:40:07</t>
  </si>
  <si>
    <t>00:08:37</t>
  </si>
  <si>
    <t>28.51%</t>
  </si>
  <si>
    <t>132:39:04</t>
  </si>
  <si>
    <t>95:09:14</t>
  </si>
  <si>
    <t>10:47:27</t>
  </si>
  <si>
    <t>01:31:32</t>
  </si>
  <si>
    <t>5.4</t>
  </si>
  <si>
    <t>04:59:15</t>
  </si>
  <si>
    <t>00:04:07</t>
  </si>
  <si>
    <t>03:15:39</t>
  </si>
  <si>
    <t>00:03:19</t>
  </si>
  <si>
    <t>01:34:51</t>
  </si>
  <si>
    <t>00:00:26</t>
  </si>
  <si>
    <t>16:48:31</t>
  </si>
  <si>
    <t>00:06:38</t>
  </si>
  <si>
    <t>28.27%</t>
  </si>
  <si>
    <t>180:08:17</t>
  </si>
  <si>
    <t>73:32:39</t>
  </si>
  <si>
    <t>21:55:32</t>
  </si>
  <si>
    <t>00:20:08</t>
  </si>
  <si>
    <t>00:02:02</t>
  </si>
  <si>
    <t>3.3</t>
  </si>
  <si>
    <t>01:24:07</t>
  </si>
  <si>
    <t>00:15:38</t>
  </si>
  <si>
    <t>03:48:41</t>
  </si>
  <si>
    <t>00:00:02</t>
  </si>
  <si>
    <t>00:20:10</t>
  </si>
  <si>
    <t>00:00:12</t>
  </si>
  <si>
    <t>78:51:30</t>
  </si>
  <si>
    <t>00:14:36</t>
  </si>
  <si>
    <t>59.17%</t>
  </si>
  <si>
    <t>136:25:33</t>
  </si>
  <si>
    <t>101:38:56</t>
  </si>
  <si>
    <t>09:42:48</t>
  </si>
  <si>
    <t>01:27:43</t>
  </si>
  <si>
    <t>00:00:32</t>
  </si>
  <si>
    <t>4.9</t>
  </si>
  <si>
    <t>04:12:48</t>
  </si>
  <si>
    <t>00:04:36</t>
  </si>
  <si>
    <t>02:49:51</t>
  </si>
  <si>
    <t>01:11:21</t>
  </si>
  <si>
    <t>02:39:07</t>
  </si>
  <si>
    <t>00:00:38</t>
  </si>
  <si>
    <t>15:17:27</t>
  </si>
  <si>
    <t>00:07:00</t>
  </si>
  <si>
    <t>199:50:32</t>
  </si>
  <si>
    <t>79:31:45</t>
  </si>
  <si>
    <t>21:14:48</t>
  </si>
  <si>
    <t>00:20:47</t>
  </si>
  <si>
    <t>00:01:57</t>
  </si>
  <si>
    <t>3.1</t>
  </si>
  <si>
    <t>01:43:09</t>
  </si>
  <si>
    <t>00:24:07</t>
  </si>
  <si>
    <t>07:56:22</t>
  </si>
  <si>
    <t>01:10:39</t>
  </si>
  <si>
    <t>01:31:26</t>
  </si>
  <si>
    <t>00:00:55</t>
  </si>
  <si>
    <t>87:28:55</t>
  </si>
  <si>
    <t>00:18:17</t>
  </si>
  <si>
    <t>188:38:14</t>
  </si>
  <si>
    <t>70:58:51</t>
  </si>
  <si>
    <t>22:25:57</t>
  </si>
  <si>
    <t>00:16:27</t>
  </si>
  <si>
    <t>01:38:06</t>
  </si>
  <si>
    <t>00:09:22</t>
  </si>
  <si>
    <t>05:15:15</t>
  </si>
  <si>
    <t>00:16:32</t>
  </si>
  <si>
    <t>87:54:11</t>
  </si>
  <si>
    <t>00:17:28</t>
  </si>
  <si>
    <t>62.37%</t>
  </si>
  <si>
    <t>124:19:44</t>
  </si>
  <si>
    <t>86:23:42</t>
  </si>
  <si>
    <t>10:51:30</t>
  </si>
  <si>
    <t>01:52:50</t>
  </si>
  <si>
    <t>5.8</t>
  </si>
  <si>
    <t>05:03:09</t>
  </si>
  <si>
    <t>00:00:29</t>
  </si>
  <si>
    <t>02:43:23</t>
  </si>
  <si>
    <t>00:06:33</t>
  </si>
  <si>
    <t>01:59:23</t>
  </si>
  <si>
    <t>17:18:08</t>
  </si>
  <si>
    <t>00:06:37</t>
  </si>
  <si>
    <t>30.51%</t>
  </si>
  <si>
    <t>128:51:03</t>
  </si>
  <si>
    <t>84:15:16</t>
  </si>
  <si>
    <t>10:24:47</t>
  </si>
  <si>
    <t>01:16:45</t>
  </si>
  <si>
    <t>00:00:34</t>
  </si>
  <si>
    <t>5.2</t>
  </si>
  <si>
    <t>03:56:59</t>
  </si>
  <si>
    <t>00:01:55</t>
  </si>
  <si>
    <t>02:21:26</t>
  </si>
  <si>
    <t>00:02:37</t>
  </si>
  <si>
    <t>01:19:22</t>
  </si>
  <si>
    <t>00:00:21</t>
  </si>
  <si>
    <t>26:31:18</t>
  </si>
  <si>
    <t>00:10:20</t>
  </si>
  <si>
    <t>34.61%</t>
  </si>
  <si>
    <t>154:52:34</t>
  </si>
  <si>
    <t>52:19:33</t>
  </si>
  <si>
    <t>22:09:34</t>
  </si>
  <si>
    <t>00:19:01</t>
  </si>
  <si>
    <t>00:02:06</t>
  </si>
  <si>
    <t>01:18:01</t>
  </si>
  <si>
    <t>00:05:33</t>
  </si>
  <si>
    <t>06:36:14</t>
  </si>
  <si>
    <t>00:19:04</t>
  </si>
  <si>
    <t>72:04:35</t>
  </si>
  <si>
    <t>00:13:31</t>
  </si>
  <si>
    <t>66.21%</t>
  </si>
  <si>
    <t>133:30:23</t>
  </si>
  <si>
    <t>94:57:08</t>
  </si>
  <si>
    <t>11:30:15</t>
  </si>
  <si>
    <t>02:18:15</t>
  </si>
  <si>
    <t>5.9</t>
  </si>
  <si>
    <t>04:42:14</t>
  </si>
  <si>
    <t>02:07:51</t>
  </si>
  <si>
    <t>00:10:05</t>
  </si>
  <si>
    <t>02:28:20</t>
  </si>
  <si>
    <t>00:00:37</t>
  </si>
  <si>
    <t>17:44:11</t>
  </si>
  <si>
    <t>00:06:44</t>
  </si>
  <si>
    <t>28.88%</t>
  </si>
  <si>
    <t>238:07:29</t>
  </si>
  <si>
    <t>86:47:24</t>
  </si>
  <si>
    <t>23:09:45</t>
  </si>
  <si>
    <t>00:08:20</t>
  </si>
  <si>
    <t>00:02:10</t>
  </si>
  <si>
    <t>01:35:05</t>
  </si>
  <si>
    <t>00:12:37</t>
  </si>
  <si>
    <t>07:40:48</t>
  </si>
  <si>
    <t>00:00:06</t>
  </si>
  <si>
    <t>118:33:30</t>
  </si>
  <si>
    <t>00:21:49</t>
  </si>
  <si>
    <t>63.55%</t>
  </si>
  <si>
    <t>124:07:04</t>
  </si>
  <si>
    <t>83:09:23</t>
  </si>
  <si>
    <t>11:03:24</t>
  </si>
  <si>
    <t>01:46:00</t>
  </si>
  <si>
    <t>6.1</t>
  </si>
  <si>
    <t>03:25:43</t>
  </si>
  <si>
    <t>00:03:13</t>
  </si>
  <si>
    <t>02:28:37</t>
  </si>
  <si>
    <t>01:48:20</t>
  </si>
  <si>
    <t>22:08:24</t>
  </si>
  <si>
    <t>00:05:45</t>
  </si>
  <si>
    <t>33.00%</t>
  </si>
  <si>
    <t>254:20:58</t>
  </si>
  <si>
    <t>92:24:35</t>
  </si>
  <si>
    <t>21:38:04</t>
  </si>
  <si>
    <t>00:07:50</t>
  </si>
  <si>
    <t>2.3</t>
  </si>
  <si>
    <t>01:33:54</t>
  </si>
  <si>
    <t>00:26:32</t>
  </si>
  <si>
    <t>06:01:24</t>
  </si>
  <si>
    <t>132:08:39</t>
  </si>
  <si>
    <t>00:26:58</t>
  </si>
  <si>
    <t>63.67%</t>
  </si>
  <si>
    <t>116:45:59</t>
  </si>
  <si>
    <t>80:38:14</t>
  </si>
  <si>
    <t>08:41:31</t>
  </si>
  <si>
    <t>01:34:45</t>
  </si>
  <si>
    <t>5.3</t>
  </si>
  <si>
    <t>03:53:10</t>
  </si>
  <si>
    <t>00:06:23</t>
  </si>
  <si>
    <t>02:06:11</t>
  </si>
  <si>
    <t>00:04:50</t>
  </si>
  <si>
    <t>01:40:30</t>
  </si>
  <si>
    <t>19:40:00</t>
  </si>
  <si>
    <t>00:09:09</t>
  </si>
  <si>
    <t>30.94%</t>
  </si>
  <si>
    <t>152:36:13</t>
  </si>
  <si>
    <t>46:51:08</t>
  </si>
  <si>
    <t>21:39:39</t>
  </si>
  <si>
    <t>00:18:54</t>
  </si>
  <si>
    <t>00:02:18</t>
  </si>
  <si>
    <t>3.6</t>
  </si>
  <si>
    <t>01:18:58</t>
  </si>
  <si>
    <t>00:23:52</t>
  </si>
  <si>
    <t>00:01:28</t>
  </si>
  <si>
    <t>06:07:11</t>
  </si>
  <si>
    <t>00:04:29</t>
  </si>
  <si>
    <t>00:24:51</t>
  </si>
  <si>
    <t>00:00:18</t>
  </si>
  <si>
    <t>75:50:34</t>
  </si>
  <si>
    <t>00:14:35</t>
  </si>
  <si>
    <t>69.30%</t>
  </si>
  <si>
    <t>223:14:27</t>
  </si>
  <si>
    <t>83:01:31</t>
  </si>
  <si>
    <t>24:26:47</t>
  </si>
  <si>
    <t>00:17:45</t>
  </si>
  <si>
    <t>00:02:13</t>
  </si>
  <si>
    <t>2.8</t>
  </si>
  <si>
    <t>00:58:15</t>
  </si>
  <si>
    <t>00:31:34</t>
  </si>
  <si>
    <t>06:51:15</t>
  </si>
  <si>
    <t>00:18:07</t>
  </si>
  <si>
    <t>107:06:58</t>
  </si>
  <si>
    <t>00:14:59</t>
  </si>
  <si>
    <t>62.81%</t>
  </si>
  <si>
    <t>130:01:52</t>
  </si>
  <si>
    <t>91:41:30</t>
  </si>
  <si>
    <t>10:45:04</t>
  </si>
  <si>
    <t>01:39:26</t>
  </si>
  <si>
    <t>00:00:35</t>
  </si>
  <si>
    <t>04:41:55</t>
  </si>
  <si>
    <t>00:01:11</t>
  </si>
  <si>
    <t>02:59:15</t>
  </si>
  <si>
    <t>00:12:07</t>
  </si>
  <si>
    <t>01:51:35</t>
  </si>
  <si>
    <t>18:01:22</t>
  </si>
  <si>
    <t>00:08:43</t>
  </si>
  <si>
    <t>29.48%</t>
  </si>
  <si>
    <t>117:38:00</t>
  </si>
  <si>
    <t>86:14:58</t>
  </si>
  <si>
    <t>10:02:37</t>
  </si>
  <si>
    <t>01:06:40</t>
  </si>
  <si>
    <t>5.7</t>
  </si>
  <si>
    <t>04:08:56</t>
  </si>
  <si>
    <t>00:03:25</t>
  </si>
  <si>
    <t>02:29:43</t>
  </si>
  <si>
    <t>00:07:12</t>
  </si>
  <si>
    <t>01:13:52</t>
  </si>
  <si>
    <t>00:00:19</t>
  </si>
  <si>
    <t>13:24:29</t>
  </si>
  <si>
    <t>00:07:49</t>
  </si>
  <si>
    <t>26.68%</t>
  </si>
  <si>
    <t>162:53:43</t>
  </si>
  <si>
    <t>51:55:49</t>
  </si>
  <si>
    <t>22:17:41</t>
  </si>
  <si>
    <t>00:19:34</t>
  </si>
  <si>
    <t>3.8</t>
  </si>
  <si>
    <t>01:31:22</t>
  </si>
  <si>
    <t>00:32:05</t>
  </si>
  <si>
    <t>06:58:51</t>
  </si>
  <si>
    <t>00:06:00</t>
  </si>
  <si>
    <t>00:25:34</t>
  </si>
  <si>
    <t>79:12:21</t>
  </si>
  <si>
    <t>00:14:04</t>
  </si>
  <si>
    <t>68.12%</t>
  </si>
  <si>
    <t>120:02:58</t>
  </si>
  <si>
    <t>90:28:38</t>
  </si>
  <si>
    <t>09:16:14</t>
  </si>
  <si>
    <t>01:18:35</t>
  </si>
  <si>
    <t>5.5</t>
  </si>
  <si>
    <t>04:15:08</t>
  </si>
  <si>
    <t>00:02:31</t>
  </si>
  <si>
    <t>03:31:37</t>
  </si>
  <si>
    <t>01:21:54</t>
  </si>
  <si>
    <t>11:06:56</t>
  </si>
  <si>
    <t>00:04:56</t>
  </si>
  <si>
    <t>24.63%</t>
  </si>
  <si>
    <t>61:07:00</t>
  </si>
  <si>
    <t>24:46:09</t>
  </si>
  <si>
    <t>00:13:44</t>
  </si>
  <si>
    <t>00:02:11</t>
  </si>
  <si>
    <t>3.4</t>
  </si>
  <si>
    <t>01:16:57</t>
  </si>
  <si>
    <t>00:12:43</t>
  </si>
  <si>
    <t>06:27:32</t>
  </si>
  <si>
    <t>00:01:13</t>
  </si>
  <si>
    <t>00:14:57</t>
  </si>
  <si>
    <t>98:22:40</t>
  </si>
  <si>
    <t>00:14:52</t>
  </si>
  <si>
    <t>68.25%</t>
  </si>
  <si>
    <t>129:41:06</t>
  </si>
  <si>
    <t>83:15:35</t>
  </si>
  <si>
    <t>09:43:01</t>
  </si>
  <si>
    <t>02:02:06</t>
  </si>
  <si>
    <t>04:40:47</t>
  </si>
  <si>
    <t>00:12:13</t>
  </si>
  <si>
    <t>03:21:13</t>
  </si>
  <si>
    <t>00:07:08</t>
  </si>
  <si>
    <t>02:09:20</t>
  </si>
  <si>
    <t>26:18:57</t>
  </si>
  <si>
    <t>00:11:07</t>
  </si>
  <si>
    <t>35.80%</t>
  </si>
  <si>
    <t>185:54:19</t>
  </si>
  <si>
    <t>61:41:20</t>
  </si>
  <si>
    <t>21:37:00</t>
  </si>
  <si>
    <t>01:23:49</t>
  </si>
  <si>
    <t>00:31:19</t>
  </si>
  <si>
    <t>06:17:52</t>
  </si>
  <si>
    <t>00:03:52</t>
  </si>
  <si>
    <t>00:18:49</t>
  </si>
  <si>
    <t>94:04:10</t>
  </si>
  <si>
    <t>00:16:13</t>
  </si>
  <si>
    <t>66.82%</t>
  </si>
  <si>
    <t>169:41:39</t>
  </si>
  <si>
    <t>62:49:33</t>
  </si>
  <si>
    <t>20:33:44</t>
  </si>
  <si>
    <t>00:19:35</t>
  </si>
  <si>
    <t>01:27:23</t>
  </si>
  <si>
    <t>00:32:40</t>
  </si>
  <si>
    <t>05:55:30</t>
  </si>
  <si>
    <t>00:19:46</t>
  </si>
  <si>
    <t>78:03:03</t>
  </si>
  <si>
    <t>00:12:41</t>
  </si>
  <si>
    <t>62.98%</t>
  </si>
  <si>
    <t>115:28:44</t>
  </si>
  <si>
    <t>81:56:47</t>
  </si>
  <si>
    <t>09:22:26</t>
  </si>
  <si>
    <t>02:07:13</t>
  </si>
  <si>
    <t>04:24:20</t>
  </si>
  <si>
    <t>00:01:03</t>
  </si>
  <si>
    <t>00:00:27</t>
  </si>
  <si>
    <t>03:21:50</t>
  </si>
  <si>
    <t>00:22:57</t>
  </si>
  <si>
    <t>02:30:37</t>
  </si>
  <si>
    <t>13:51:41</t>
  </si>
  <si>
    <t>00:04:55</t>
  </si>
  <si>
    <t>29.04%</t>
  </si>
  <si>
    <t>203:37:01</t>
  </si>
  <si>
    <t>69:37:13</t>
  </si>
  <si>
    <t>18:32:48</t>
  </si>
  <si>
    <t>00:16:18</t>
  </si>
  <si>
    <t>00:01:50</t>
  </si>
  <si>
    <t>01:41:37</t>
  </si>
  <si>
    <t>06:30:24</t>
  </si>
  <si>
    <t>00:01:29</t>
  </si>
  <si>
    <t>00:17:53</t>
  </si>
  <si>
    <t>106:38:45</t>
  </si>
  <si>
    <t>00:19:49</t>
  </si>
  <si>
    <t>65.81%</t>
  </si>
  <si>
    <t>118:31:25</t>
  </si>
  <si>
    <t>84:34:47</t>
  </si>
  <si>
    <t>10:00:37</t>
  </si>
  <si>
    <t>01:44:57</t>
  </si>
  <si>
    <t>6.0</t>
  </si>
  <si>
    <t>04:48:03</t>
  </si>
  <si>
    <t>00:02:41</t>
  </si>
  <si>
    <t>00:00:59</t>
  </si>
  <si>
    <t>02:35:31</t>
  </si>
  <si>
    <t>00:12:24</t>
  </si>
  <si>
    <t>01:58:20</t>
  </si>
  <si>
    <t>14:31:26</t>
  </si>
  <si>
    <t>00:05:40</t>
  </si>
  <si>
    <t>28.64%</t>
  </si>
  <si>
    <t>113:50:07</t>
  </si>
  <si>
    <t>83:04:10</t>
  </si>
  <si>
    <t>08:41:56</t>
  </si>
  <si>
    <t>00:58:02</t>
  </si>
  <si>
    <t>03:57:58</t>
  </si>
  <si>
    <t>00:01:20</t>
  </si>
  <si>
    <t>02:28:39</t>
  </si>
  <si>
    <t>00:12:15</t>
  </si>
  <si>
    <t>01:10:21</t>
  </si>
  <si>
    <t>00:00:20</t>
  </si>
  <si>
    <t>14:25:43</t>
  </si>
  <si>
    <t>00:06:34</t>
  </si>
  <si>
    <t>27.03%</t>
  </si>
  <si>
    <t>171:36:39</t>
  </si>
  <si>
    <t>59:43:47</t>
  </si>
  <si>
    <t>19:44:29</t>
  </si>
  <si>
    <t>00:20:35</t>
  </si>
  <si>
    <t>00:01:51</t>
  </si>
  <si>
    <t>01:04:34</t>
  </si>
  <si>
    <t>00:27:54</t>
  </si>
  <si>
    <t>08:46:30</t>
  </si>
  <si>
    <t>00:20:51</t>
  </si>
  <si>
    <t>81:28:34</t>
  </si>
  <si>
    <t>00:12:08</t>
  </si>
  <si>
    <t>65.19%</t>
  </si>
  <si>
    <t>124:00:35</t>
  </si>
  <si>
    <t>94:49:26</t>
  </si>
  <si>
    <t>09:45:46</t>
  </si>
  <si>
    <t>01:26:22</t>
  </si>
  <si>
    <t>04:22:06</t>
  </si>
  <si>
    <t>00:03:00</t>
  </si>
  <si>
    <t>03:16:07</t>
  </si>
  <si>
    <t>00:04:48</t>
  </si>
  <si>
    <t>01:31:10</t>
  </si>
  <si>
    <t>10:13:00</t>
  </si>
  <si>
    <t>00:04:47</t>
  </si>
  <si>
    <t>23.54%</t>
  </si>
  <si>
    <t>188:17:13</t>
  </si>
  <si>
    <t>64:25:17</t>
  </si>
  <si>
    <t>20:42:53</t>
  </si>
  <si>
    <t>00:22:47</t>
  </si>
  <si>
    <t>3.2</t>
  </si>
  <si>
    <t>01:21:37</t>
  </si>
  <si>
    <t>00:35:38</t>
  </si>
  <si>
    <t>06:29:29</t>
  </si>
  <si>
    <t>00:23:11</t>
  </si>
  <si>
    <t>94:19:08</t>
  </si>
  <si>
    <t>00:15:30</t>
  </si>
  <si>
    <t>65.79%</t>
  </si>
  <si>
    <t>210:28:34</t>
  </si>
  <si>
    <t>73:25:16</t>
  </si>
  <si>
    <t>20:02:14</t>
  </si>
  <si>
    <t>00:20:22</t>
  </si>
  <si>
    <t>00:01:46</t>
  </si>
  <si>
    <t>01:45:01</t>
  </si>
  <si>
    <t>05:28:44</t>
  </si>
  <si>
    <t>00:20:26</t>
  </si>
  <si>
    <t>109:06:45</t>
  </si>
  <si>
    <t>65.12%</t>
  </si>
  <si>
    <t>131:31:01</t>
  </si>
  <si>
    <t>86:29:09</t>
  </si>
  <si>
    <t>13:10:11</t>
  </si>
  <si>
    <t>01:41:30</t>
  </si>
  <si>
    <t>00:00:41</t>
  </si>
  <si>
    <t>6.4</t>
  </si>
  <si>
    <t>04:14:25</t>
  </si>
  <si>
    <t>00:02:52</t>
  </si>
  <si>
    <t>02:05:52</t>
  </si>
  <si>
    <t>00:02:07</t>
  </si>
  <si>
    <t>01:43:40</t>
  </si>
  <si>
    <t>23:44:52</t>
  </si>
  <si>
    <t>00:06:39</t>
  </si>
  <si>
    <t>34.24%</t>
  </si>
  <si>
    <t>121:52:44</t>
  </si>
  <si>
    <t>86:58:19</t>
  </si>
  <si>
    <t>11:26:26</t>
  </si>
  <si>
    <t>01:40:02</t>
  </si>
  <si>
    <t>04:41:10</t>
  </si>
  <si>
    <t>00:00:48</t>
  </si>
  <si>
    <t>03:25:17</t>
  </si>
  <si>
    <t>00:09:01</t>
  </si>
  <si>
    <t>01:49:03</t>
  </si>
  <si>
    <t>13:31:41</t>
  </si>
  <si>
    <t>181:07:41</t>
  </si>
  <si>
    <t>70:29:28</t>
  </si>
  <si>
    <t>21:58:22</t>
  </si>
  <si>
    <t>00:13:45</t>
  </si>
  <si>
    <t>01:22:03</t>
  </si>
  <si>
    <t>00:01:00</t>
  </si>
  <si>
    <t>04:47:28</t>
  </si>
  <si>
    <t>00:01:02</t>
  </si>
  <si>
    <t>00:14:47</t>
  </si>
  <si>
    <t>82:14:33</t>
  </si>
  <si>
    <t>00:12:17</t>
  </si>
  <si>
    <t>61.08%</t>
  </si>
  <si>
    <t>192:02:45</t>
  </si>
  <si>
    <t>53:35:44</t>
  </si>
  <si>
    <t>19:59:37</t>
  </si>
  <si>
    <t>01:25:50</t>
  </si>
  <si>
    <t>00:27:15</t>
  </si>
  <si>
    <t>07:07:51</t>
  </si>
  <si>
    <t>00:17:57</t>
  </si>
  <si>
    <t>109:08:31</t>
  </si>
  <si>
    <t>00:16:45</t>
  </si>
  <si>
    <t>72.09%</t>
  </si>
  <si>
    <t>117:01:27</t>
  </si>
  <si>
    <t>82:01:51</t>
  </si>
  <si>
    <t>09:57:32</t>
  </si>
  <si>
    <t>01:23:48</t>
  </si>
  <si>
    <t>6.3</t>
  </si>
  <si>
    <t>04:33:44</t>
  </si>
  <si>
    <t>00:01:40</t>
  </si>
  <si>
    <t>02:53:52</t>
  </si>
  <si>
    <t>00:08:47</t>
  </si>
  <si>
    <t>01:32:35</t>
  </si>
  <si>
    <t>16:00:13</t>
  </si>
  <si>
    <t>00:05:49</t>
  </si>
  <si>
    <t>29.90%</t>
  </si>
  <si>
    <t>152:33:30</t>
  </si>
  <si>
    <t>55:14:39</t>
  </si>
  <si>
    <t>13:57:35</t>
  </si>
  <si>
    <t>00:03:41</t>
  </si>
  <si>
    <t>2.7</t>
  </si>
  <si>
    <t>00:07:35</t>
  </si>
  <si>
    <t>04:16:57</t>
  </si>
  <si>
    <t>00:03:42</t>
  </si>
  <si>
    <t>77:46:22</t>
  </si>
  <si>
    <t>00:19:57</t>
  </si>
  <si>
    <t>63.79%</t>
  </si>
  <si>
    <t>95:54:29</t>
  </si>
  <si>
    <t>73:14:32</t>
  </si>
  <si>
    <t>06:53:22</t>
  </si>
  <si>
    <t>00:40:16</t>
  </si>
  <si>
    <t>5.1</t>
  </si>
  <si>
    <t>03:21:31</t>
  </si>
  <si>
    <t>00:07:16</t>
  </si>
  <si>
    <t>03:23:10</t>
  </si>
  <si>
    <t>00:04:10</t>
  </si>
  <si>
    <t>00:44:32</t>
  </si>
  <si>
    <t>08:10:06</t>
  </si>
  <si>
    <t>00:06:43</t>
  </si>
  <si>
    <t>23.63%</t>
  </si>
  <si>
    <t>128:16:33</t>
  </si>
  <si>
    <t>84:24:25</t>
  </si>
  <si>
    <t>10:48:45</t>
  </si>
  <si>
    <t>01:24:53</t>
  </si>
  <si>
    <t>05:07:50</t>
  </si>
  <si>
    <t>03:02:06</t>
  </si>
  <si>
    <t>00:06:06</t>
  </si>
  <si>
    <t>01:30:59</t>
  </si>
  <si>
    <t>00:00:22</t>
  </si>
  <si>
    <t>23:22:09</t>
  </si>
  <si>
    <t>00:09:32</t>
  </si>
  <si>
    <t>34.20%</t>
  </si>
  <si>
    <t>236:39:30</t>
  </si>
  <si>
    <t>88:36:20</t>
  </si>
  <si>
    <t>21:25:55</t>
  </si>
  <si>
    <t>00:07:18</t>
  </si>
  <si>
    <t>00:51:17</t>
  </si>
  <si>
    <t>00:10:02</t>
  </si>
  <si>
    <t>03:24:46</t>
  </si>
  <si>
    <t>00:07:26</t>
  </si>
  <si>
    <t>122:03:44</t>
  </si>
  <si>
    <t>00:18:05</t>
  </si>
  <si>
    <t>62.56%</t>
  </si>
  <si>
    <t>244:27:37</t>
  </si>
  <si>
    <t>93:02:01</t>
  </si>
  <si>
    <t>20:36:01</t>
  </si>
  <si>
    <t>00:29:16</t>
  </si>
  <si>
    <t>01:31:39</t>
  </si>
  <si>
    <t>00:14:28</t>
  </si>
  <si>
    <t>05:08:16</t>
  </si>
  <si>
    <t>00:30:19</t>
  </si>
  <si>
    <t>123:24:53</t>
  </si>
  <si>
    <t>00:19:54</t>
  </si>
  <si>
    <t>61.94%</t>
  </si>
  <si>
    <t>119:11:25</t>
  </si>
  <si>
    <t>85:46:53</t>
  </si>
  <si>
    <t>11:46:28</t>
  </si>
  <si>
    <t>01:27:08</t>
  </si>
  <si>
    <t>7.1</t>
  </si>
  <si>
    <t>05:21:22</t>
  </si>
  <si>
    <t>00:04:12</t>
  </si>
  <si>
    <t>03:58:56</t>
  </si>
  <si>
    <t>00:20:55</t>
  </si>
  <si>
    <t>01:48:03</t>
  </si>
  <si>
    <t>10:25:31</t>
  </si>
  <si>
    <t>00:05:03</t>
  </si>
  <si>
    <t>28.03%</t>
  </si>
  <si>
    <t>242:35:38</t>
  </si>
  <si>
    <t>84:05:29</t>
  </si>
  <si>
    <t>18:29:43</t>
  </si>
  <si>
    <t>00:28:03</t>
  </si>
  <si>
    <t>00:01:52</t>
  </si>
  <si>
    <t>01:23:41</t>
  </si>
  <si>
    <t>00:14:34</t>
  </si>
  <si>
    <t>12:07:46</t>
  </si>
  <si>
    <t>04:24:03</t>
  </si>
  <si>
    <t>12:35:50</t>
  </si>
  <si>
    <t>00:08:18</t>
  </si>
  <si>
    <t>121:22:18</t>
  </si>
  <si>
    <t>00:21:48</t>
  </si>
  <si>
    <t>65.34%</t>
  </si>
  <si>
    <t>119:42:54</t>
  </si>
  <si>
    <t>86:14:53</t>
  </si>
  <si>
    <t>10:18:26</t>
  </si>
  <si>
    <t>04:53:08</t>
  </si>
  <si>
    <t>03:16:15</t>
  </si>
  <si>
    <t>00:07:45</t>
  </si>
  <si>
    <t>01:50:54</t>
  </si>
  <si>
    <t>13:08:46</t>
  </si>
  <si>
    <t>00:06:22</t>
  </si>
  <si>
    <t>27.96%</t>
  </si>
  <si>
    <t>97:11:10</t>
  </si>
  <si>
    <t>76:56:43</t>
  </si>
  <si>
    <t>05:13:13</t>
  </si>
  <si>
    <t>00:38:36</t>
  </si>
  <si>
    <t>02:49:06</t>
  </si>
  <si>
    <t>02:09:08</t>
  </si>
  <si>
    <t>00:03:24</t>
  </si>
  <si>
    <t>00:42:00</t>
  </si>
  <si>
    <t>09:18:42</t>
  </si>
  <si>
    <t>00:07:52</t>
  </si>
  <si>
    <t>20.83%</t>
  </si>
  <si>
    <t>128:15:24</t>
  </si>
  <si>
    <t>53:31:11</t>
  </si>
  <si>
    <t>12:00:58</t>
  </si>
  <si>
    <t>00:11:39</t>
  </si>
  <si>
    <t>00:01:59</t>
  </si>
  <si>
    <t>00:55:23</t>
  </si>
  <si>
    <t>00:01:22</t>
  </si>
  <si>
    <t>02:52:52</t>
  </si>
  <si>
    <t>00:11:53</t>
  </si>
  <si>
    <t>58:41:45</t>
  </si>
  <si>
    <t>00:17:01</t>
  </si>
  <si>
    <t>58.27%</t>
  </si>
  <si>
    <t>176:06:54</t>
  </si>
  <si>
    <t>65:33:59</t>
  </si>
  <si>
    <t>17:07:17</t>
  </si>
  <si>
    <t>00:25:12</t>
  </si>
  <si>
    <t>01:13:47</t>
  </si>
  <si>
    <t>00:03:59</t>
  </si>
  <si>
    <t>04:56:55</t>
  </si>
  <si>
    <t>00:01:33</t>
  </si>
  <si>
    <t>00:26:53</t>
  </si>
  <si>
    <t>86:44:04</t>
  </si>
  <si>
    <t>00:15:32</t>
  </si>
  <si>
    <t>62.77%</t>
  </si>
  <si>
    <t>113:13:46</t>
  </si>
  <si>
    <t>85:48:02</t>
  </si>
  <si>
    <t>07:52:20</t>
  </si>
  <si>
    <t>01:03:02</t>
  </si>
  <si>
    <t>4.7</t>
  </si>
  <si>
    <t>03:39:52</t>
  </si>
  <si>
    <t>00:01:14</t>
  </si>
  <si>
    <t>03:00:47</t>
  </si>
  <si>
    <t>00:05:08</t>
  </si>
  <si>
    <t>01:08:10</t>
  </si>
  <si>
    <t>11:43:21</t>
  </si>
  <si>
    <t>00:07:44</t>
  </si>
  <si>
    <t>24.22%</t>
  </si>
  <si>
    <t>115:15:15</t>
  </si>
  <si>
    <t>80:05:59</t>
  </si>
  <si>
    <t>10:44:32</t>
  </si>
  <si>
    <t>01:39:33</t>
  </si>
  <si>
    <t>04:20:13</t>
  </si>
  <si>
    <t>00:03:48</t>
  </si>
  <si>
    <t>03:47:52</t>
  </si>
  <si>
    <t>01:46:59</t>
  </si>
  <si>
    <t>14:25:52</t>
  </si>
  <si>
    <t>00:04:49</t>
  </si>
  <si>
    <t>30.50%</t>
  </si>
  <si>
    <t>180:59:05</t>
  </si>
  <si>
    <t>60:04:19</t>
  </si>
  <si>
    <t>19:25:16</t>
  </si>
  <si>
    <t>00:01:45</t>
  </si>
  <si>
    <t>01:39:14</t>
  </si>
  <si>
    <t>00:11:12</t>
  </si>
  <si>
    <t>04:55:23</t>
  </si>
  <si>
    <t>00:21:46</t>
  </si>
  <si>
    <t>94:21:55</t>
  </si>
  <si>
    <t>00:16:16</t>
  </si>
  <si>
    <t>66.81%</t>
  </si>
  <si>
    <t>114:40:08</t>
  </si>
  <si>
    <t>79:41:58</t>
  </si>
  <si>
    <t>10:47:33</t>
  </si>
  <si>
    <t>05:05:43</t>
  </si>
  <si>
    <t>04:14:21</t>
  </si>
  <si>
    <t>00:10:42</t>
  </si>
  <si>
    <t>01:42:08</t>
  </si>
  <si>
    <t>13:08:18</t>
  </si>
  <si>
    <t>00:07:02</t>
  </si>
  <si>
    <t>206:03:18</t>
  </si>
  <si>
    <t>71:09:58</t>
  </si>
  <si>
    <t>20:24:58</t>
  </si>
  <si>
    <t>00:09:34</t>
  </si>
  <si>
    <t>01:19:47</t>
  </si>
  <si>
    <t>00:16:21</t>
  </si>
  <si>
    <t>04:20:10</t>
  </si>
  <si>
    <t>108:22:30</t>
  </si>
  <si>
    <t>00:16:25</t>
  </si>
  <si>
    <t>65.46%</t>
  </si>
  <si>
    <t>107:35:22</t>
  </si>
  <si>
    <t>83:31:57</t>
  </si>
  <si>
    <t>07:29:34</t>
  </si>
  <si>
    <t>00:57:08</t>
  </si>
  <si>
    <t>03:59:54</t>
  </si>
  <si>
    <t>00:00:51</t>
  </si>
  <si>
    <t>03:02:32</t>
  </si>
  <si>
    <t>00:08:27</t>
  </si>
  <si>
    <t>01:05:35</t>
  </si>
  <si>
    <t>08:24:59</t>
  </si>
  <si>
    <t>00:07:13</t>
  </si>
  <si>
    <t>22.36%</t>
  </si>
  <si>
    <t>172:08:33</t>
  </si>
  <si>
    <t>42:07:40</t>
  </si>
  <si>
    <t>16:26:54</t>
  </si>
  <si>
    <t>00:21:38</t>
  </si>
  <si>
    <t>2.9</t>
  </si>
  <si>
    <t>01:20:01</t>
  </si>
  <si>
    <t>00:07:25</t>
  </si>
  <si>
    <t>03:53:42</t>
  </si>
  <si>
    <t>00:21:47</t>
  </si>
  <si>
    <t>107:51:04</t>
  </si>
  <si>
    <t>00:23:27</t>
  </si>
  <si>
    <t>75.53%</t>
  </si>
  <si>
    <t>116:44:12</t>
  </si>
  <si>
    <t>84:34:45</t>
  </si>
  <si>
    <t>11:20:36</t>
  </si>
  <si>
    <t>01:58:08</t>
  </si>
  <si>
    <t>6.6</t>
  </si>
  <si>
    <t>05:05:14</t>
  </si>
  <si>
    <t>04:11:47</t>
  </si>
  <si>
    <t>00:07:38</t>
  </si>
  <si>
    <t>02:05:46</t>
  </si>
  <si>
    <t>09:26:04</t>
  </si>
  <si>
    <t>27.55%</t>
  </si>
  <si>
    <t>195:52:03</t>
  </si>
  <si>
    <t>73:27:14</t>
  </si>
  <si>
    <t>17:55:50</t>
  </si>
  <si>
    <t>00:25:31</t>
  </si>
  <si>
    <t>01:25:31</t>
  </si>
  <si>
    <t>03:19:33</t>
  </si>
  <si>
    <t>00:26:08</t>
  </si>
  <si>
    <t>99:15:51</t>
  </si>
  <si>
    <t>00:17:47</t>
  </si>
  <si>
    <t>62.50%</t>
  </si>
  <si>
    <t>186:03:34</t>
  </si>
  <si>
    <t>62:34:25</t>
  </si>
  <si>
    <t>20:23:33</t>
  </si>
  <si>
    <t>01:09:33</t>
  </si>
  <si>
    <t>01:29:01</t>
  </si>
  <si>
    <t>00:09:11</t>
  </si>
  <si>
    <t>03:58:10</t>
  </si>
  <si>
    <t>00:02:42</t>
  </si>
  <si>
    <t>01:12:16</t>
  </si>
  <si>
    <t>00:00:42</t>
  </si>
  <si>
    <t>96:16:58</t>
  </si>
  <si>
    <t>00:16:51</t>
  </si>
  <si>
    <t>66.37%</t>
  </si>
  <si>
    <t>121:53:46</t>
  </si>
  <si>
    <t>87:32:15</t>
  </si>
  <si>
    <t>11:00:52</t>
  </si>
  <si>
    <t>01:35:53</t>
  </si>
  <si>
    <t>04:52:59</t>
  </si>
  <si>
    <t>00:08:38</t>
  </si>
  <si>
    <t>00:00:50</t>
  </si>
  <si>
    <t>04:01:47</t>
  </si>
  <si>
    <t>00:05:54</t>
  </si>
  <si>
    <t>01:42:37</t>
  </si>
  <si>
    <t>00:00:28</t>
  </si>
  <si>
    <t>12:34:38</t>
  </si>
  <si>
    <t>00:07:07</t>
  </si>
  <si>
    <t>28.19%</t>
  </si>
  <si>
    <t>185:33:40</t>
  </si>
  <si>
    <t>103:34:49</t>
  </si>
  <si>
    <t>08:59:28</t>
  </si>
  <si>
    <t>01:45:19</t>
  </si>
  <si>
    <t>04:36:01</t>
  </si>
  <si>
    <t>00:00:17</t>
  </si>
  <si>
    <t>04:43:40</t>
  </si>
  <si>
    <t>00:05:30</t>
  </si>
  <si>
    <t>01:50:49</t>
  </si>
  <si>
    <t>61:48:53</t>
  </si>
  <si>
    <t>00:25:56</t>
  </si>
  <si>
    <t>44.18%</t>
  </si>
  <si>
    <t>188:30:41</t>
  </si>
  <si>
    <t>73:43:06</t>
  </si>
  <si>
    <t>18:42:09</t>
  </si>
  <si>
    <t>00:16:12</t>
  </si>
  <si>
    <t>01:38:47</t>
  </si>
  <si>
    <t>00:27:40</t>
  </si>
  <si>
    <t>04:48:49</t>
  </si>
  <si>
    <t>00:16:17</t>
  </si>
  <si>
    <t>88:53:53</t>
  </si>
  <si>
    <t>00:19:15</t>
  </si>
  <si>
    <t>60.89%</t>
  </si>
  <si>
    <t>203:14:49</t>
  </si>
  <si>
    <t>129:41:24</t>
  </si>
  <si>
    <t>09:04:46</t>
  </si>
  <si>
    <t>01:12:42</t>
  </si>
  <si>
    <t>04:26:18</t>
  </si>
  <si>
    <t>00:00:53</t>
  </si>
  <si>
    <t>00:02:49</t>
  </si>
  <si>
    <t>03:04:32</t>
  </si>
  <si>
    <t>00:03:01</t>
  </si>
  <si>
    <t>01:18:32</t>
  </si>
  <si>
    <t>55:38:24</t>
  </si>
  <si>
    <t>00:20:44</t>
  </si>
  <si>
    <t>36.19%</t>
  </si>
  <si>
    <t>230:11:37</t>
  </si>
  <si>
    <t>84:23:33</t>
  </si>
  <si>
    <t>16:45:40</t>
  </si>
  <si>
    <t>00:12:22</t>
  </si>
  <si>
    <t>00:01:48</t>
  </si>
  <si>
    <t>00:22:28</t>
  </si>
  <si>
    <t>04:21:44</t>
  </si>
  <si>
    <t>00:00:39</t>
  </si>
  <si>
    <t>00:13:03</t>
  </si>
  <si>
    <t>122:48:24</t>
  </si>
  <si>
    <t>00:24:59</t>
  </si>
  <si>
    <t>63.34%</t>
  </si>
  <si>
    <t>203:28:45</t>
  </si>
  <si>
    <t>78:02:02</t>
  </si>
  <si>
    <t>21:37:36</t>
  </si>
  <si>
    <t>00:32:02</t>
  </si>
  <si>
    <t>01:14:23</t>
  </si>
  <si>
    <t>00:32:03</t>
  </si>
  <si>
    <t>04:02:58</t>
  </si>
  <si>
    <t>00:32:16</t>
  </si>
  <si>
    <t>97:27:27</t>
  </si>
  <si>
    <t>00:15:21</t>
  </si>
  <si>
    <t>61.65%</t>
  </si>
  <si>
    <t>210:08:59</t>
  </si>
  <si>
    <t>123:43:41</t>
  </si>
  <si>
    <t>10:06:36</t>
  </si>
  <si>
    <t>01:16:16</t>
  </si>
  <si>
    <t>04:23:48</t>
  </si>
  <si>
    <t>00:01:30</t>
  </si>
  <si>
    <t>04:48:12</t>
  </si>
  <si>
    <t>00:03:03</t>
  </si>
  <si>
    <t>01:19:19</t>
  </si>
  <si>
    <t>65:45:53</t>
  </si>
  <si>
    <t>00:24:58</t>
  </si>
  <si>
    <t>41.12%</t>
  </si>
  <si>
    <t>246:46:48</t>
  </si>
  <si>
    <t>128:54:51</t>
  </si>
  <si>
    <t>12:16:57</t>
  </si>
  <si>
    <t>02:11:08</t>
  </si>
  <si>
    <t>05:06:32</t>
  </si>
  <si>
    <t>00:09:54</t>
  </si>
  <si>
    <t>05:19:17</t>
  </si>
  <si>
    <t>00:03:30</t>
  </si>
  <si>
    <t>02:14:38</t>
  </si>
  <si>
    <t>92:44:39</t>
  </si>
  <si>
    <t>47.76%</t>
  </si>
  <si>
    <t>273:58:28</t>
  </si>
  <si>
    <t>89:16:30</t>
  </si>
  <si>
    <t>21:29:59</t>
  </si>
  <si>
    <t>00:24:38</t>
  </si>
  <si>
    <t>01:43:04</t>
  </si>
  <si>
    <t>00:26:42</t>
  </si>
  <si>
    <t>04:19:48</t>
  </si>
  <si>
    <t>00:02:39</t>
  </si>
  <si>
    <t>00:27:17</t>
  </si>
  <si>
    <t>156:15:08</t>
  </si>
  <si>
    <t>00:30:32</t>
  </si>
  <si>
    <t>67.41%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</si>
</sst>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:mm:ss;@"/>
    <numFmt numFmtId="165" formatCode="h:mm:ss;@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Segoe UI"/>
      <family val="2"/>
    </font>
    <font>
      <b/>
      <sz val="8"/>
      <color theme="1"/>
      <name val="Segoe UI"/>
      <family val="2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164" fontId="3" fillId="2" borderId="2" xfId="0" applyNumberFormat="1" applyFont="1" applyFill="1" applyBorder="1" applyAlignment="1">
      <alignment horizontal="center" vertical="center" wrapText="1" readingOrder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3" borderId="8" xfId="0" applyFont="1" applyFill="1" applyBorder="1" applyAlignment="1">
      <alignment horizontal="center" vertical="center" wrapText="1" readingOrder="1"/>
    </xf>
    <xf numFmtId="1" fontId="3" fillId="2" borderId="11" xfId="0" applyNumberFormat="1" applyFont="1" applyFill="1" applyBorder="1" applyAlignment="1">
      <alignment horizontal="center" vertical="center" wrapText="1" readingOrder="1"/>
    </xf>
    <xf numFmtId="165" fontId="1" fillId="0" borderId="8" xfId="0" applyNumberFormat="1" applyFont="1" applyBorder="1"/>
    <xf numFmtId="10" fontId="1" fillId="0" borderId="8" xfId="0" applyNumberFormat="1" applyFont="1" applyBorder="1"/>
    <xf numFmtId="165" fontId="1" fillId="0" borderId="14" xfId="0" applyNumberFormat="1" applyFont="1" applyBorder="1"/>
    <xf numFmtId="10" fontId="1" fillId="0" borderId="17" xfId="0" applyNumberFormat="1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Border="1" applyAlignment="1"/>
    <xf numFmtId="165" fontId="1" fillId="0" borderId="1" xfId="0" applyNumberFormat="1" applyFont="1" applyBorder="1"/>
    <xf numFmtId="1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/>
    <xf numFmtId="0" fontId="0" fillId="0" borderId="20" xfId="0" applyBorder="1"/>
    <xf numFmtId="0" fontId="0" fillId="0" borderId="0" xfId="0" applyFill="1"/>
    <xf numFmtId="164" fontId="3" fillId="0" borderId="0" xfId="0" applyNumberFormat="1" applyFont="1" applyFill="1" applyBorder="1" applyAlignment="1">
      <alignment horizontal="center" vertical="center" wrapText="1" readingOrder="1"/>
    </xf>
    <xf numFmtId="1" fontId="3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3" fillId="3" borderId="0" xfId="0" applyFont="1" applyFill="1" applyBorder="1" applyAlignment="1">
      <alignment horizontal="center" vertical="center" wrapText="1" readingOrder="1"/>
    </xf>
    <xf numFmtId="1" fontId="2" fillId="4" borderId="0" xfId="0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Border="1"/>
    <xf numFmtId="10" fontId="1" fillId="0" borderId="0" xfId="0" applyNumberFormat="1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164" fontId="2" fillId="5" borderId="9" xfId="0" applyNumberFormat="1" applyFont="1" applyFill="1" applyBorder="1" applyAlignment="1">
      <alignment horizontal="center" vertical="center" wrapText="1" readingOrder="1"/>
    </xf>
    <xf numFmtId="164" fontId="2" fillId="5" borderId="1" xfId="0" applyNumberFormat="1" applyFont="1" applyFill="1" applyBorder="1" applyAlignment="1">
      <alignment horizontal="center" vertical="center" wrapText="1" readingOrder="1"/>
    </xf>
    <xf numFmtId="1" fontId="2" fillId="5" borderId="1" xfId="0" applyNumberFormat="1" applyFont="1" applyFill="1" applyBorder="1" applyAlignment="1">
      <alignment horizontal="center" vertical="center" wrapText="1" readingOrder="1"/>
    </xf>
    <xf numFmtId="1" fontId="2" fillId="5" borderId="10" xfId="0" applyNumberFormat="1" applyFont="1" applyFill="1" applyBorder="1" applyAlignment="1">
      <alignment horizontal="center" vertical="center" wrapText="1" readingOrder="1"/>
    </xf>
    <xf numFmtId="0" fontId="5" fillId="6" borderId="4" xfId="0" applyFont="1" applyFill="1" applyBorder="1" applyAlignment="1">
      <alignment horizontal="left"/>
    </xf>
    <xf numFmtId="14" fontId="5" fillId="6" borderId="5" xfId="0" applyNumberFormat="1" applyFont="1" applyFill="1" applyBorder="1" applyAlignment="1">
      <alignment horizontal="center"/>
    </xf>
    <xf numFmtId="14" fontId="5" fillId="6" borderId="1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/>
    <xf numFmtId="0" fontId="1" fillId="7" borderId="1" xfId="0" applyFont="1" applyFill="1" applyBorder="1" applyAlignment="1">
      <alignment horizontal="center"/>
    </xf>
    <xf numFmtId="165" fontId="1" fillId="7" borderId="1" xfId="0" applyNumberFormat="1" applyFont="1" applyFill="1" applyBorder="1"/>
    <xf numFmtId="10" fontId="1" fillId="7" borderId="1" xfId="0" applyNumberFormat="1" applyFont="1" applyFill="1" applyBorder="1"/>
    <xf numFmtId="46" fontId="2" fillId="5" borderId="9" xfId="0" applyNumberFormat="1" applyFont="1" applyFill="1" applyBorder="1" applyAlignment="1">
      <alignment horizontal="center" vertical="center" wrapText="1" readingOrder="1"/>
    </xf>
    <xf numFmtId="46" fontId="0" fillId="0" borderId="0" xfId="0" applyNumberFormat="1"/>
    <xf numFmtId="0" fontId="2" fillId="5" borderId="1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Alignment="1">
      <alignment horizontal="right"/>
    </xf>
    <xf numFmtId="166" fontId="0" fillId="0" borderId="0" xfId="0" applyNumberFormat="1"/>
    <xf numFmtId="166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11" xfId="0" applyNumberFormat="1" applyFont="1" applyFill="1" applyBorder="1" applyAlignment="1">
      <alignment horizontal="center" vertical="center" wrapText="1" readingOrder="1"/>
    </xf>
    <xf numFmtId="164" fontId="0" fillId="0" borderId="0" xfId="0" applyNumberFormat="1"/>
    <xf numFmtId="0" fontId="0" fillId="0" borderId="0" xfId="0" applyNumberFormat="1"/>
    <xf numFmtId="164" fontId="3" fillId="2" borderId="21" xfId="0" applyNumberFormat="1" applyFont="1" applyFill="1" applyBorder="1" applyAlignment="1">
      <alignment horizontal="center" vertical="center" wrapText="1" readingOrder="1"/>
    </xf>
    <xf numFmtId="164" fontId="3" fillId="2" borderId="0" xfId="0" applyNumberFormat="1" applyFont="1" applyFill="1" applyBorder="1" applyAlignment="1">
      <alignment horizontal="center" vertical="center" wrapText="1" readingOrder="1"/>
    </xf>
    <xf numFmtId="1" fontId="3" fillId="2" borderId="20" xfId="0" applyNumberFormat="1" applyFont="1" applyFill="1" applyBorder="1" applyAlignment="1">
      <alignment horizontal="center" vertical="center" wrapText="1" readingOrder="1"/>
    </xf>
    <xf numFmtId="1" fontId="3" fillId="2" borderId="19" xfId="0" applyNumberFormat="1" applyFont="1" applyFill="1" applyBorder="1" applyAlignment="1">
      <alignment horizontal="center" vertical="center" wrapText="1" readingOrder="1"/>
    </xf>
    <xf numFmtId="164" fontId="3" fillId="2" borderId="20" xfId="0" applyNumberFormat="1" applyFont="1" applyFill="1" applyBorder="1" applyAlignment="1">
      <alignment horizontal="center" vertical="center" wrapText="1" readingOrder="1"/>
    </xf>
    <xf numFmtId="166" fontId="3" fillId="2" borderId="0" xfId="0" applyNumberFormat="1" applyFont="1" applyFill="1" applyBorder="1" applyAlignment="1">
      <alignment horizontal="center" vertical="center" wrapText="1" readingOrder="1"/>
    </xf>
    <xf numFmtId="1" fontId="3" fillId="2" borderId="0" xfId="0" applyNumberFormat="1" applyFont="1" applyFill="1" applyBorder="1" applyAlignment="1">
      <alignment horizontal="center" vertical="center" wrapText="1" readingOrder="1"/>
    </xf>
    <xf numFmtId="1" fontId="3" fillId="2" borderId="22" xfId="0" applyNumberFormat="1" applyFont="1" applyFill="1" applyBorder="1" applyAlignment="1">
      <alignment horizontal="center" vertical="center" wrapText="1" readingOrder="1"/>
    </xf>
    <xf numFmtId="0" fontId="3" fillId="2" borderId="0" xfId="0" applyNumberFormat="1" applyFont="1" applyFill="1" applyBorder="1" applyAlignment="1">
      <alignment horizontal="center" vertical="center" wrapText="1" readingOrder="1"/>
    </xf>
    <xf numFmtId="22" fontId="2" fillId="5" borderId="9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Totals'!$A$2</c:f>
              <c:strCache>
                <c:ptCount val="1"/>
                <c:pt idx="0">
                  <c:v>Average Hold Time: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'YTD Totals'!$B$1:$M$1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'YTD Totals'!$B$2:$M$2</c:f>
              <c:numCache>
                <c:formatCode>h:mm:ss;@</c:formatCode>
                <c:ptCount val="12"/>
                <c:pt idx="0">
                  <c:v>2.5263409961685823E-4</c:v>
                </c:pt>
                <c:pt idx="1">
                  <c:v>3.37620898850375E-4</c:v>
                </c:pt>
                <c:pt idx="2">
                  <c:v>2.7479067351179561E-4</c:v>
                </c:pt>
                <c:pt idx="3">
                  <c:v>2.7656277000172801E-4</c:v>
                </c:pt>
                <c:pt idx="4">
                  <c:v>2.4036643026004729E-4</c:v>
                </c:pt>
                <c:pt idx="5">
                  <c:v>5.9490899072807402E-4</c:v>
                </c:pt>
                <c:pt idx="6">
                  <c:v>2.4245747749204811E-4</c:v>
                </c:pt>
                <c:pt idx="7">
                  <c:v>2.9703523379433623E-4</c:v>
                </c:pt>
                <c:pt idx="8">
                  <c:v>2.8174805739889967E-4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C-4E09-93A0-7A9901E76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58240"/>
        <c:axId val="593758896"/>
      </c:lineChart>
      <c:catAx>
        <c:axId val="5937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758896"/>
        <c:crosses val="autoZero"/>
        <c:auto val="1"/>
        <c:lblAlgn val="ctr"/>
        <c:lblOffset val="100"/>
        <c:noMultiLvlLbl val="0"/>
      </c:catAx>
      <c:valAx>
        <c:axId val="59375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7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Totals'!$A$3</c:f>
              <c:strCache>
                <c:ptCount val="1"/>
                <c:pt idx="0">
                  <c:v>Hold Time Percentage: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'YTD Totals'!$B$1:$M$1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'YTD Totals'!$B$3:$M$3</c:f>
              <c:numCache>
                <c:formatCode>0.00%</c:formatCode>
                <c:ptCount val="12"/>
                <c:pt idx="0">
                  <c:v>6.2032756350188199E-3</c:v>
                </c:pt>
                <c:pt idx="1">
                  <c:v>7.5641643229496115E-3</c:v>
                </c:pt>
                <c:pt idx="2">
                  <c:v>6.5248762152851783E-3</c:v>
                </c:pt>
                <c:pt idx="3">
                  <c:v>7.083347644174327E-3</c:v>
                </c:pt>
                <c:pt idx="4">
                  <c:v>5.6366970646071933E-3</c:v>
                </c:pt>
                <c:pt idx="5">
                  <c:v>1.3000196697454921E-2</c:v>
                </c:pt>
                <c:pt idx="6">
                  <c:v>6.6114984899422911E-3</c:v>
                </c:pt>
                <c:pt idx="7">
                  <c:v>5.5059711147697685E-3</c:v>
                </c:pt>
                <c:pt idx="8">
                  <c:v>5.237530716457035E-3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B-4EC5-B76F-EB1AD880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010608"/>
        <c:axId val="715006672"/>
      </c:lineChart>
      <c:catAx>
        <c:axId val="7150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06672"/>
        <c:crosses val="autoZero"/>
        <c:auto val="1"/>
        <c:lblAlgn val="ctr"/>
        <c:lblOffset val="100"/>
        <c:noMultiLvlLbl val="0"/>
      </c:catAx>
      <c:valAx>
        <c:axId val="71500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1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Totals'!$A$4</c:f>
              <c:strCache>
                <c:ptCount val="1"/>
                <c:pt idx="0">
                  <c:v>Make Busy Percentage: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'YTD Totals'!$B$1:$M$1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'YTD Totals'!$B$4:$M$4</c:f>
              <c:numCache>
                <c:formatCode>0.00%</c:formatCode>
                <c:ptCount val="12"/>
                <c:pt idx="0">
                  <c:v>0.20879933450411314</c:v>
                </c:pt>
                <c:pt idx="1">
                  <c:v>0.21211783084133007</c:v>
                </c:pt>
                <c:pt idx="2">
                  <c:v>0.22442455242966752</c:v>
                </c:pt>
                <c:pt idx="3">
                  <c:v>0.23118705443023652</c:v>
                </c:pt>
                <c:pt idx="4">
                  <c:v>0.22033509295386733</c:v>
                </c:pt>
                <c:pt idx="5">
                  <c:v>0.2138571705051287</c:v>
                </c:pt>
                <c:pt idx="6">
                  <c:v>0.21006765279211101</c:v>
                </c:pt>
                <c:pt idx="7">
                  <c:v>0.21793522740558868</c:v>
                </c:pt>
                <c:pt idx="8">
                  <c:v>0.21845102505694761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1C-4DE2-A8AA-A47545C1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59224"/>
        <c:axId val="593749384"/>
      </c:lineChart>
      <c:catAx>
        <c:axId val="59375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749384"/>
        <c:crosses val="autoZero"/>
        <c:auto val="1"/>
        <c:lblAlgn val="ctr"/>
        <c:lblOffset val="100"/>
        <c:noMultiLvlLbl val="0"/>
      </c:catAx>
      <c:valAx>
        <c:axId val="59374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759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'YTD Totals'!$A$5</c:f>
              <c:strCache>
                <c:ptCount val="1"/>
                <c:pt idx="0">
                  <c:v>Average Make Busy 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'YTD Totals'!$B$1:$M$1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'YTD Totals'!$B$5:$M$5</c:f>
              <c:numCache>
                <c:formatCode>h:mm:ss;@</c:formatCode>
                <c:ptCount val="12"/>
                <c:pt idx="0">
                  <c:v>1.0735863131834802E-2</c:v>
                </c:pt>
                <c:pt idx="1">
                  <c:v>1.0782695998207571E-2</c:v>
                </c:pt>
                <c:pt idx="2">
                  <c:v>9.2107725093836194E-3</c:v>
                </c:pt>
                <c:pt idx="3">
                  <c:v>8.4337212885915759E-3</c:v>
                </c:pt>
                <c:pt idx="4">
                  <c:v>9.5424804687499996E-3</c:v>
                </c:pt>
                <c:pt idx="5">
                  <c:v>1.0939924794704205E-2</c:v>
                </c:pt>
                <c:pt idx="6">
                  <c:v>1.0354708727559435E-2</c:v>
                </c:pt>
                <c:pt idx="7">
                  <c:v>1.3439772591797806E-2</c:v>
                </c:pt>
                <c:pt idx="8">
                  <c:v>1.5558838296064572E-2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1-480A-A521-6B8F18F28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767096"/>
        <c:axId val="593773000"/>
      </c:lineChart>
      <c:catAx>
        <c:axId val="59376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773000"/>
        <c:crosses val="autoZero"/>
        <c:auto val="1"/>
        <c:lblAlgn val="ctr"/>
        <c:lblOffset val="100"/>
        <c:noMultiLvlLbl val="0"/>
      </c:catAx>
      <c:valAx>
        <c:axId val="59377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76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175260</xdr:rowOff>
    </xdr:from>
    <xdr:to>
      <xdr:col>5</xdr:col>
      <xdr:colOff>228600</xdr:colOff>
      <xdr:row>20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5</xdr:row>
      <xdr:rowOff>175260</xdr:rowOff>
    </xdr:from>
    <xdr:to>
      <xdr:col>11</xdr:col>
      <xdr:colOff>594360</xdr:colOff>
      <xdr:row>20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175260</xdr:rowOff>
    </xdr:from>
    <xdr:to>
      <xdr:col>5</xdr:col>
      <xdr:colOff>228600</xdr:colOff>
      <xdr:row>35</xdr:row>
      <xdr:rowOff>175260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228600</xdr:colOff>
      <xdr:row>20</xdr:row>
      <xdr:rowOff>175260</xdr:rowOff>
    </xdr:from>
    <xdr:to>
      <xdr:col>11</xdr:col>
      <xdr:colOff>594360</xdr:colOff>
      <xdr:row>35</xdr:row>
      <xdr:rowOff>175260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opLeftCell="A18" zoomScaleNormal="100" workbookViewId="0">
      <selection activeCell="C30" sqref="C30"/>
    </sheetView>
  </sheetViews>
  <sheetFormatPr defaultRowHeight="14.4" x14ac:dyDescent="0.3"/>
  <cols>
    <col min="1" max="1" width="11.109375" bestFit="1" customWidth="1"/>
    <col min="2" max="2" width="10.109375" bestFit="1" customWidth="1"/>
    <col min="3" max="3" width="11.33203125" customWidth="1"/>
    <col min="4" max="4" width="9.33203125" bestFit="1" customWidth="1"/>
    <col min="5" max="5" width="11.33203125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0.6640625" bestFit="1" customWidth="1"/>
    <col min="25" max="29" width="9.109375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21"/>
      <c r="B4" s="22" t="s">
        <v>35</v>
      </c>
      <c r="C4" s="24">
        <v>43647</v>
      </c>
      <c r="D4" s="23" t="s">
        <v>34</v>
      </c>
      <c r="E4" s="25">
        <f>C4+6</f>
        <v>43653</v>
      </c>
      <c r="F4" s="26"/>
      <c r="G4" s="27"/>
      <c r="H4" s="13"/>
      <c r="V4" s="43" t="s">
        <v>36</v>
      </c>
      <c r="W4" s="44"/>
      <c r="X4" s="45">
        <f>E4+1</f>
        <v>43654</v>
      </c>
    </row>
    <row r="5" spans="1:30" ht="45.6" x14ac:dyDescent="0.3"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39" t="s">
        <v>130</v>
      </c>
      <c r="C6" s="40" t="s">
        <v>131</v>
      </c>
      <c r="D6" s="40" t="s">
        <v>41</v>
      </c>
      <c r="E6" s="41">
        <v>562</v>
      </c>
      <c r="F6" s="41">
        <v>40</v>
      </c>
      <c r="G6" s="40" t="s">
        <v>132</v>
      </c>
      <c r="H6" s="40" t="s">
        <v>133</v>
      </c>
      <c r="I6" s="40" t="s">
        <v>134</v>
      </c>
      <c r="J6" s="40" t="s">
        <v>135</v>
      </c>
      <c r="K6" s="40" t="s">
        <v>136</v>
      </c>
      <c r="L6" s="40" t="s">
        <v>137</v>
      </c>
      <c r="M6" s="40" t="s">
        <v>138</v>
      </c>
      <c r="N6" s="40" t="s">
        <v>40</v>
      </c>
      <c r="O6" s="40">
        <v>12</v>
      </c>
      <c r="P6" s="40" t="s">
        <v>139</v>
      </c>
      <c r="Q6" s="40" t="s">
        <v>41</v>
      </c>
      <c r="R6" s="40">
        <v>140</v>
      </c>
      <c r="S6" s="40" t="s">
        <v>140</v>
      </c>
      <c r="T6" s="40" t="s">
        <v>141</v>
      </c>
      <c r="U6" s="41">
        <v>89</v>
      </c>
      <c r="V6" s="40" t="s">
        <v>142</v>
      </c>
      <c r="W6" s="40" t="s">
        <v>143</v>
      </c>
      <c r="X6" s="42">
        <v>302</v>
      </c>
      <c r="Y6" s="42" t="s">
        <v>40</v>
      </c>
      <c r="Z6" s="42" t="s">
        <v>40</v>
      </c>
      <c r="AA6" s="42">
        <v>0</v>
      </c>
      <c r="AB6" s="42">
        <v>7</v>
      </c>
      <c r="AC6" s="42" t="s">
        <v>144</v>
      </c>
    </row>
    <row r="7" spans="1:30" x14ac:dyDescent="0.3">
      <c r="A7" s="19" t="s">
        <v>43</v>
      </c>
      <c r="B7" s="39" t="s">
        <v>145</v>
      </c>
      <c r="C7" s="40" t="s">
        <v>146</v>
      </c>
      <c r="D7" s="40" t="s">
        <v>47</v>
      </c>
      <c r="E7" s="41">
        <v>837</v>
      </c>
      <c r="F7" s="41">
        <v>321</v>
      </c>
      <c r="G7" s="40" t="s">
        <v>147</v>
      </c>
      <c r="H7" s="40" t="s">
        <v>148</v>
      </c>
      <c r="I7" s="40" t="s">
        <v>149</v>
      </c>
      <c r="J7" s="40" t="s">
        <v>150</v>
      </c>
      <c r="K7" s="40" t="s">
        <v>151</v>
      </c>
      <c r="L7" s="40" t="s">
        <v>141</v>
      </c>
      <c r="M7" s="40" t="s">
        <v>152</v>
      </c>
      <c r="N7" s="40" t="s">
        <v>40</v>
      </c>
      <c r="O7" s="40">
        <v>3</v>
      </c>
      <c r="P7" s="40" t="s">
        <v>153</v>
      </c>
      <c r="Q7" s="40" t="s">
        <v>154</v>
      </c>
      <c r="R7" s="40">
        <v>265</v>
      </c>
      <c r="S7" s="40" t="s">
        <v>155</v>
      </c>
      <c r="T7" s="40" t="s">
        <v>103</v>
      </c>
      <c r="U7" s="41">
        <v>183</v>
      </c>
      <c r="V7" s="40" t="s">
        <v>156</v>
      </c>
      <c r="W7" s="40" t="s">
        <v>157</v>
      </c>
      <c r="X7" s="42">
        <v>142</v>
      </c>
      <c r="Y7" s="42" t="s">
        <v>40</v>
      </c>
      <c r="Z7" s="42" t="s">
        <v>40</v>
      </c>
      <c r="AA7" s="42">
        <v>0</v>
      </c>
      <c r="AB7" s="42">
        <v>2</v>
      </c>
      <c r="AC7" s="42" t="s">
        <v>158</v>
      </c>
    </row>
    <row r="8" spans="1:30" ht="15" thickBot="1" x14ac:dyDescent="0.35">
      <c r="A8" s="36"/>
      <c r="B8" s="2">
        <f>SUM(VALUE(B6),VALUE(B7))</f>
        <v>11.026712962962963</v>
      </c>
      <c r="C8" s="2">
        <f>SUM(VALUE(C6),VALUE(C7))</f>
        <v>5.2486689814814813</v>
      </c>
      <c r="D8" s="2">
        <f>(D6+D7)/2</f>
        <v>6.9444444444444444E-5</v>
      </c>
      <c r="E8" s="3">
        <f>SUM(E6:E7)</f>
        <v>1399</v>
      </c>
      <c r="F8" s="3">
        <f>SUM(F6:F7)</f>
        <v>361</v>
      </c>
      <c r="G8" s="2">
        <f>SUM(VALUE(G6),VALUE(G7))</f>
        <v>1.1237731481481481</v>
      </c>
      <c r="H8" s="2">
        <f>SUM(VALUE(H6),VALUE(H7))</f>
        <v>6.5115740740740738E-2</v>
      </c>
      <c r="I8" s="2">
        <f>G8/(E8-F8)</f>
        <v>1.0826330907014914E-3</v>
      </c>
      <c r="J8" s="56">
        <f>(E8-F8)/(TEXT(B8,"[h]:mm:ss")*24)</f>
        <v>3.9222930845547639</v>
      </c>
      <c r="K8" s="2">
        <f>SUM(VALUE(K6),VALUE(K7))</f>
        <v>0.19670138888888888</v>
      </c>
      <c r="L8" s="2">
        <f>K8/E8</f>
        <v>1.406014216503852E-4</v>
      </c>
      <c r="M8" s="2">
        <f>SUM(VALUE(M6),VALUE(M7))</f>
        <v>1.2326388888888887E-2</v>
      </c>
      <c r="N8" s="2">
        <f>SUM(VALUE(N6),VALUE(N7))</f>
        <v>0</v>
      </c>
      <c r="O8" s="8">
        <f>SUM(O6:O7)</f>
        <v>15</v>
      </c>
      <c r="P8" s="2">
        <f>SUM(VALUE(P6),VALUE(P7))</f>
        <v>0.26387731481481486</v>
      </c>
      <c r="Q8" s="2">
        <f>SUM(VALUE(Q6),VALUE(Q7))</f>
        <v>3.0902777777777786E-3</v>
      </c>
      <c r="R8" s="8">
        <f>SUM(R6:R7)</f>
        <v>405</v>
      </c>
      <c r="S8" s="2">
        <f>SUM(VALUE(S6),VALUE(S7))</f>
        <v>6.8206018518518513E-2</v>
      </c>
      <c r="T8" s="2">
        <f>S8/U8</f>
        <v>2.5075742102396515E-4</v>
      </c>
      <c r="U8" s="3">
        <f>SUM(U6:U7)</f>
        <v>272</v>
      </c>
      <c r="V8" s="2">
        <f>SUM(VALUE(V6),VALUE(V7))</f>
        <v>4.113159722222222</v>
      </c>
      <c r="W8" s="2">
        <f>V8/X8</f>
        <v>9.2638732482482472E-3</v>
      </c>
      <c r="X8" s="8">
        <f>SUM(X6:X7)</f>
        <v>444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9</v>
      </c>
      <c r="AC8" s="8"/>
      <c r="AD8" s="1" t="s">
        <v>14</v>
      </c>
    </row>
    <row r="9" spans="1:30" ht="15" thickBot="1" x14ac:dyDescent="0.35">
      <c r="A9" s="36"/>
    </row>
    <row r="10" spans="1:30" ht="24" customHeight="1" thickBot="1" x14ac:dyDescent="0.35">
      <c r="A10" s="37"/>
      <c r="B10" s="22" t="s">
        <v>35</v>
      </c>
      <c r="C10" s="24">
        <f>E4+1</f>
        <v>43654</v>
      </c>
      <c r="D10" s="23" t="s">
        <v>34</v>
      </c>
      <c r="E10" s="25">
        <f>C10+6</f>
        <v>43660</v>
      </c>
      <c r="F10" s="26"/>
      <c r="G10" s="27"/>
      <c r="H10" s="13"/>
      <c r="U10" s="4"/>
      <c r="V10" s="43" t="s">
        <v>36</v>
      </c>
      <c r="W10" s="44"/>
      <c r="X10" s="45">
        <f>E10+1</f>
        <v>43661</v>
      </c>
      <c r="Y10" s="4"/>
      <c r="Z10" s="4"/>
      <c r="AA10" s="4"/>
      <c r="AB10" s="4"/>
      <c r="AC10" s="4"/>
    </row>
    <row r="11" spans="1:30" ht="45.6" x14ac:dyDescent="0.3">
      <c r="A11" s="36"/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57</v>
      </c>
      <c r="I11" s="6" t="s">
        <v>7</v>
      </c>
      <c r="J11" s="6" t="s">
        <v>58</v>
      </c>
      <c r="K11" s="6" t="s">
        <v>59</v>
      </c>
      <c r="L11" s="6" t="s">
        <v>60</v>
      </c>
      <c r="M11" s="6" t="s">
        <v>61</v>
      </c>
      <c r="N11" s="6" t="s">
        <v>62</v>
      </c>
      <c r="O11" s="6" t="s">
        <v>63</v>
      </c>
      <c r="P11" s="6" t="s">
        <v>64</v>
      </c>
      <c r="Q11" s="6" t="s">
        <v>65</v>
      </c>
      <c r="R11" s="6" t="s">
        <v>66</v>
      </c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 t="s">
        <v>67</v>
      </c>
      <c r="Z11" s="32" t="s">
        <v>68</v>
      </c>
      <c r="AA11" s="32" t="s">
        <v>69</v>
      </c>
      <c r="AB11" s="32" t="s">
        <v>70</v>
      </c>
      <c r="AC11" s="32" t="s">
        <v>71</v>
      </c>
    </row>
    <row r="12" spans="1:30" x14ac:dyDescent="0.3">
      <c r="A12" s="19" t="s">
        <v>44</v>
      </c>
      <c r="B12" s="39" t="s">
        <v>159</v>
      </c>
      <c r="C12" s="40" t="s">
        <v>160</v>
      </c>
      <c r="D12" s="40" t="s">
        <v>41</v>
      </c>
      <c r="E12" s="41">
        <v>678</v>
      </c>
      <c r="F12" s="41">
        <v>41</v>
      </c>
      <c r="G12" s="40" t="s">
        <v>161</v>
      </c>
      <c r="H12" s="40" t="s">
        <v>162</v>
      </c>
      <c r="I12" s="40" t="s">
        <v>163</v>
      </c>
      <c r="J12" s="40" t="s">
        <v>164</v>
      </c>
      <c r="K12" s="40" t="s">
        <v>165</v>
      </c>
      <c r="L12" s="40" t="s">
        <v>166</v>
      </c>
      <c r="M12" s="40" t="s">
        <v>167</v>
      </c>
      <c r="N12" s="40" t="s">
        <v>168</v>
      </c>
      <c r="O12" s="40">
        <v>24</v>
      </c>
      <c r="P12" s="40" t="s">
        <v>169</v>
      </c>
      <c r="Q12" s="40" t="s">
        <v>170</v>
      </c>
      <c r="R12" s="40">
        <v>187</v>
      </c>
      <c r="S12" s="40" t="s">
        <v>171</v>
      </c>
      <c r="T12" s="40" t="s">
        <v>39</v>
      </c>
      <c r="U12" s="41">
        <v>132</v>
      </c>
      <c r="V12" s="40" t="s">
        <v>172</v>
      </c>
      <c r="W12" s="40" t="s">
        <v>173</v>
      </c>
      <c r="X12" s="42">
        <v>289</v>
      </c>
      <c r="Y12" s="42" t="s">
        <v>40</v>
      </c>
      <c r="Z12" s="42" t="s">
        <v>40</v>
      </c>
      <c r="AA12" s="42">
        <v>0</v>
      </c>
      <c r="AB12" s="42">
        <v>3</v>
      </c>
      <c r="AC12" s="42" t="s">
        <v>174</v>
      </c>
    </row>
    <row r="13" spans="1:30" x14ac:dyDescent="0.3">
      <c r="A13" s="19" t="s">
        <v>43</v>
      </c>
      <c r="B13" s="39" t="s">
        <v>175</v>
      </c>
      <c r="C13" s="40" t="s">
        <v>176</v>
      </c>
      <c r="D13" s="40" t="s">
        <v>47</v>
      </c>
      <c r="E13" s="41">
        <v>1167</v>
      </c>
      <c r="F13" s="41">
        <v>405</v>
      </c>
      <c r="G13" s="40" t="s">
        <v>177</v>
      </c>
      <c r="H13" s="40" t="s">
        <v>178</v>
      </c>
      <c r="I13" s="40" t="s">
        <v>179</v>
      </c>
      <c r="J13" s="40" t="s">
        <v>180</v>
      </c>
      <c r="K13" s="40" t="s">
        <v>181</v>
      </c>
      <c r="L13" s="40" t="s">
        <v>141</v>
      </c>
      <c r="M13" s="40" t="s">
        <v>182</v>
      </c>
      <c r="N13" s="40" t="s">
        <v>170</v>
      </c>
      <c r="O13" s="40">
        <v>3</v>
      </c>
      <c r="P13" s="40" t="s">
        <v>183</v>
      </c>
      <c r="Q13" s="40" t="s">
        <v>184</v>
      </c>
      <c r="R13" s="40">
        <v>338</v>
      </c>
      <c r="S13" s="40" t="s">
        <v>185</v>
      </c>
      <c r="T13" s="40" t="s">
        <v>186</v>
      </c>
      <c r="U13" s="41">
        <v>251</v>
      </c>
      <c r="V13" s="40" t="s">
        <v>187</v>
      </c>
      <c r="W13" s="40" t="s">
        <v>188</v>
      </c>
      <c r="X13" s="42">
        <v>181</v>
      </c>
      <c r="Y13" s="42" t="s">
        <v>40</v>
      </c>
      <c r="Z13" s="42" t="s">
        <v>40</v>
      </c>
      <c r="AA13" s="42">
        <v>0</v>
      </c>
      <c r="AB13" s="42">
        <v>4</v>
      </c>
      <c r="AC13" s="42" t="s">
        <v>189</v>
      </c>
    </row>
    <row r="14" spans="1:30" ht="15" thickBot="1" x14ac:dyDescent="0.35">
      <c r="A14" s="36"/>
      <c r="B14" s="2">
        <f>SUM(VALUE(B12),VALUE(B13))</f>
        <v>15.846099537037038</v>
      </c>
      <c r="C14" s="2">
        <f>SUM(VALUE(C12),VALUE(C13))</f>
        <v>6.9953124999999989</v>
      </c>
      <c r="D14" s="2">
        <f>(D12+D13)/2</f>
        <v>6.9444444444444444E-5</v>
      </c>
      <c r="E14" s="3">
        <f>SUM(E12:E13)</f>
        <v>1845</v>
      </c>
      <c r="F14" s="3">
        <f>SUM(F12:F13)</f>
        <v>446</v>
      </c>
      <c r="G14" s="2">
        <f>SUM(VALUE(G12),VALUE(G13))</f>
        <v>1.3922916666666667</v>
      </c>
      <c r="H14" s="2">
        <f>SUM(VALUE(H12),VALUE(H13))</f>
        <v>9.8831018518518499E-2</v>
      </c>
      <c r="I14" s="2">
        <f>G14/(E14-F14)</f>
        <v>9.9520490826781032E-4</v>
      </c>
      <c r="J14" s="56">
        <f>(E14-F14)/(TEXT(B14,"[h]:mm:ss")*24)</f>
        <v>3.6786129312403815</v>
      </c>
      <c r="K14" s="2">
        <f>SUM(VALUE(K12),VALUE(K13))</f>
        <v>0.27539351851851851</v>
      </c>
      <c r="L14" s="2">
        <f>K14/E14</f>
        <v>1.4926477968483389E-4</v>
      </c>
      <c r="M14" s="2">
        <f>SUM(VALUE(M12),VALUE(M13))</f>
        <v>2.371527777777778E-2</v>
      </c>
      <c r="N14" s="2">
        <f>SUM(VALUE(N12),VALUE(N13))</f>
        <v>1.701388888888889E-3</v>
      </c>
      <c r="O14" s="8">
        <f>SUM(O12:O13)</f>
        <v>27</v>
      </c>
      <c r="P14" s="2">
        <f>SUM(VALUE(P12),VALUE(P13))</f>
        <v>0.42333333333333334</v>
      </c>
      <c r="Q14" s="2">
        <f>SUM(VALUE(Q12),VALUE(Q13))</f>
        <v>6.5624999999999998E-3</v>
      </c>
      <c r="R14" s="8">
        <f>SUM(R12:R13)</f>
        <v>525</v>
      </c>
      <c r="S14" s="2">
        <f>SUM(VALUE(S12),VALUE(S13))</f>
        <v>0.1070949074074074</v>
      </c>
      <c r="T14" s="2">
        <f>S14/U14</f>
        <v>2.7962116816555459E-4</v>
      </c>
      <c r="U14" s="3">
        <f>SUM(U12:U13)</f>
        <v>383</v>
      </c>
      <c r="V14" s="2">
        <f>SUM(VALUE(V12),VALUE(V13))</f>
        <v>6.6289583333333333</v>
      </c>
      <c r="W14" s="2">
        <f>V14/X14</f>
        <v>1.4104166666666666E-2</v>
      </c>
      <c r="X14" s="8">
        <f>SUM(X12:X13)</f>
        <v>470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7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43661</v>
      </c>
      <c r="D16" s="23" t="s">
        <v>34</v>
      </c>
      <c r="E16" s="25">
        <f>C16+6</f>
        <v>43667</v>
      </c>
      <c r="F16" s="26"/>
      <c r="G16" s="27"/>
      <c r="H16" s="13"/>
      <c r="U16" s="4"/>
      <c r="V16" s="43" t="s">
        <v>36</v>
      </c>
      <c r="W16" s="44"/>
      <c r="X16" s="45">
        <f>E16+1</f>
        <v>43668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57</v>
      </c>
      <c r="I17" s="6" t="s">
        <v>7</v>
      </c>
      <c r="J17" s="6" t="s">
        <v>58</v>
      </c>
      <c r="K17" s="6" t="s">
        <v>59</v>
      </c>
      <c r="L17" s="6" t="s">
        <v>60</v>
      </c>
      <c r="M17" s="6" t="s">
        <v>61</v>
      </c>
      <c r="N17" s="6" t="s">
        <v>62</v>
      </c>
      <c r="O17" s="6" t="s">
        <v>63</v>
      </c>
      <c r="P17" s="6" t="s">
        <v>64</v>
      </c>
      <c r="Q17" s="6" t="s">
        <v>65</v>
      </c>
      <c r="R17" s="6" t="s">
        <v>66</v>
      </c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 t="s">
        <v>67</v>
      </c>
      <c r="Z17" s="32" t="s">
        <v>68</v>
      </c>
      <c r="AA17" s="32" t="s">
        <v>69</v>
      </c>
      <c r="AB17" s="32" t="s">
        <v>70</v>
      </c>
      <c r="AC17" s="32" t="s">
        <v>71</v>
      </c>
    </row>
    <row r="18" spans="1:30" x14ac:dyDescent="0.3">
      <c r="A18" s="19" t="s">
        <v>44</v>
      </c>
      <c r="B18" s="39" t="s">
        <v>190</v>
      </c>
      <c r="C18" s="40" t="s">
        <v>191</v>
      </c>
      <c r="D18" s="40" t="s">
        <v>41</v>
      </c>
      <c r="E18" s="41">
        <v>622</v>
      </c>
      <c r="F18" s="41">
        <v>46</v>
      </c>
      <c r="G18" s="40" t="s">
        <v>192</v>
      </c>
      <c r="H18" s="40" t="s">
        <v>193</v>
      </c>
      <c r="I18" s="40" t="s">
        <v>194</v>
      </c>
      <c r="J18" s="40" t="s">
        <v>78</v>
      </c>
      <c r="K18" s="40" t="s">
        <v>195</v>
      </c>
      <c r="L18" s="40" t="s">
        <v>39</v>
      </c>
      <c r="M18" s="40" t="s">
        <v>196</v>
      </c>
      <c r="N18" s="40" t="s">
        <v>137</v>
      </c>
      <c r="O18" s="40">
        <v>14</v>
      </c>
      <c r="P18" s="40" t="s">
        <v>197</v>
      </c>
      <c r="Q18" s="40" t="s">
        <v>40</v>
      </c>
      <c r="R18" s="40">
        <v>102</v>
      </c>
      <c r="S18" s="40" t="s">
        <v>198</v>
      </c>
      <c r="T18" s="40" t="s">
        <v>39</v>
      </c>
      <c r="U18" s="41">
        <v>100</v>
      </c>
      <c r="V18" s="40" t="s">
        <v>199</v>
      </c>
      <c r="W18" s="40" t="s">
        <v>200</v>
      </c>
      <c r="X18" s="42">
        <v>252</v>
      </c>
      <c r="Y18" s="42" t="s">
        <v>40</v>
      </c>
      <c r="Z18" s="42" t="s">
        <v>40</v>
      </c>
      <c r="AA18" s="42">
        <v>0</v>
      </c>
      <c r="AB18" s="42">
        <v>1</v>
      </c>
      <c r="AC18" s="42" t="s">
        <v>201</v>
      </c>
    </row>
    <row r="19" spans="1:30" x14ac:dyDescent="0.3">
      <c r="A19" s="19" t="s">
        <v>43</v>
      </c>
      <c r="B19" s="39" t="s">
        <v>202</v>
      </c>
      <c r="C19" s="40" t="s">
        <v>203</v>
      </c>
      <c r="D19" s="40" t="s">
        <v>204</v>
      </c>
      <c r="E19" s="41">
        <v>1054</v>
      </c>
      <c r="F19" s="41">
        <v>413</v>
      </c>
      <c r="G19" s="40" t="s">
        <v>205</v>
      </c>
      <c r="H19" s="40" t="s">
        <v>206</v>
      </c>
      <c r="I19" s="40" t="s">
        <v>186</v>
      </c>
      <c r="J19" s="40" t="s">
        <v>150</v>
      </c>
      <c r="K19" s="40" t="s">
        <v>207</v>
      </c>
      <c r="L19" s="40" t="s">
        <v>208</v>
      </c>
      <c r="M19" s="40" t="s">
        <v>209</v>
      </c>
      <c r="N19" s="40" t="s">
        <v>40</v>
      </c>
      <c r="O19" s="40">
        <v>4</v>
      </c>
      <c r="P19" s="40" t="s">
        <v>210</v>
      </c>
      <c r="Q19" s="40" t="s">
        <v>211</v>
      </c>
      <c r="R19" s="40">
        <v>324</v>
      </c>
      <c r="S19" s="40" t="s">
        <v>212</v>
      </c>
      <c r="T19" s="40" t="s">
        <v>74</v>
      </c>
      <c r="U19" s="41">
        <v>230</v>
      </c>
      <c r="V19" s="40" t="s">
        <v>213</v>
      </c>
      <c r="W19" s="40" t="s">
        <v>214</v>
      </c>
      <c r="X19" s="42">
        <v>158</v>
      </c>
      <c r="Y19" s="42" t="s">
        <v>40</v>
      </c>
      <c r="Z19" s="42" t="s">
        <v>40</v>
      </c>
      <c r="AA19" s="42">
        <v>0</v>
      </c>
      <c r="AB19" s="42">
        <v>6</v>
      </c>
      <c r="AC19" s="42" t="s">
        <v>215</v>
      </c>
    </row>
    <row r="20" spans="1:30" ht="15" thickBot="1" x14ac:dyDescent="0.35">
      <c r="A20" s="36"/>
      <c r="B20" s="2">
        <f>SUM(VALUE(B18),VALUE(B19))</f>
        <v>15.555046296296297</v>
      </c>
      <c r="C20" s="2">
        <f>SUM(VALUE(C18),VALUE(C19))</f>
        <v>8.5351851851851848</v>
      </c>
      <c r="D20" s="2">
        <f>(D18+D19)/2</f>
        <v>7.5231481481481487E-5</v>
      </c>
      <c r="E20" s="3">
        <f>SUM(E18:E19)</f>
        <v>1676</v>
      </c>
      <c r="F20" s="3">
        <f>SUM(F18:F19)</f>
        <v>459</v>
      </c>
      <c r="G20" s="2">
        <f>SUM(VALUE(G18),VALUE(G19))</f>
        <v>1.2301273148148149</v>
      </c>
      <c r="H20" s="2">
        <f>SUM(VALUE(H18),VALUE(H19))</f>
        <v>7.1168981481481486E-2</v>
      </c>
      <c r="I20" s="2">
        <f>G20/(E20-F20)</f>
        <v>1.010786618582428E-3</v>
      </c>
      <c r="J20" s="56">
        <f>(E20-F20)/(TEXT(B20,"[h]:mm:ss")*24)</f>
        <v>3.2599281524097514</v>
      </c>
      <c r="K20" s="2">
        <f>SUM(VALUE(K18),VALUE(K19))</f>
        <v>0.26685185185185184</v>
      </c>
      <c r="L20" s="2">
        <f>K20/E20</f>
        <v>1.5921948201184477E-4</v>
      </c>
      <c r="M20" s="2">
        <f>SUM(VALUE(M18),VALUE(M19))</f>
        <v>1.466435185185185E-2</v>
      </c>
      <c r="N20" s="2">
        <f>SUM(VALUE(N18),VALUE(N19))</f>
        <v>8.1018518518518516E-5</v>
      </c>
      <c r="O20" s="8">
        <f>SUM(O18:O19)</f>
        <v>18</v>
      </c>
      <c r="P20" s="2">
        <f>SUM(VALUE(P18),VALUE(P19))</f>
        <v>0.2923263888888889</v>
      </c>
      <c r="Q20" s="2">
        <f>SUM(VALUE(Q18),VALUE(Q19))</f>
        <v>4.1203703703703706E-3</v>
      </c>
      <c r="R20" s="8">
        <f>SUM(R18:R19)</f>
        <v>426</v>
      </c>
      <c r="S20" s="2">
        <f>SUM(VALUE(S18),VALUE(S19))</f>
        <v>7.5370370370370365E-2</v>
      </c>
      <c r="T20" s="2">
        <f>S20/U20</f>
        <v>2.2839506172839504E-4</v>
      </c>
      <c r="U20" s="3">
        <f>SUM(U18:U19)</f>
        <v>330</v>
      </c>
      <c r="V20" s="2">
        <f>SUM(VALUE(V18),VALUE(V19))</f>
        <v>5.1405208333333325</v>
      </c>
      <c r="W20" s="2">
        <f>V20/X20</f>
        <v>1.2537855691056908E-2</v>
      </c>
      <c r="X20" s="8">
        <f>SUM(X18:X19)</f>
        <v>410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7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43668</v>
      </c>
      <c r="D22" s="23" t="s">
        <v>34</v>
      </c>
      <c r="E22" s="25">
        <f>C22+6</f>
        <v>43674</v>
      </c>
      <c r="F22" s="26"/>
      <c r="G22" s="27"/>
      <c r="H22" s="13"/>
      <c r="U22" s="4"/>
      <c r="V22" s="43" t="s">
        <v>36</v>
      </c>
      <c r="W22" s="44"/>
      <c r="X22" s="45">
        <f>E22+1</f>
        <v>43675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57</v>
      </c>
      <c r="I23" s="6" t="s">
        <v>7</v>
      </c>
      <c r="J23" s="6" t="s">
        <v>58</v>
      </c>
      <c r="K23" s="6" t="s">
        <v>59</v>
      </c>
      <c r="L23" s="6" t="s">
        <v>60</v>
      </c>
      <c r="M23" s="6" t="s">
        <v>61</v>
      </c>
      <c r="N23" s="6" t="s">
        <v>62</v>
      </c>
      <c r="O23" s="6" t="s">
        <v>63</v>
      </c>
      <c r="P23" s="6" t="s">
        <v>64</v>
      </c>
      <c r="Q23" s="6" t="s">
        <v>65</v>
      </c>
      <c r="R23" s="6" t="s">
        <v>66</v>
      </c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 t="s">
        <v>67</v>
      </c>
      <c r="Z23" s="32" t="s">
        <v>68</v>
      </c>
      <c r="AA23" s="32" t="s">
        <v>69</v>
      </c>
      <c r="AB23" s="32" t="s">
        <v>70</v>
      </c>
      <c r="AC23" s="32" t="s">
        <v>71</v>
      </c>
    </row>
    <row r="24" spans="1:30" x14ac:dyDescent="0.3">
      <c r="A24" s="19" t="s">
        <v>44</v>
      </c>
      <c r="B24" s="39" t="s">
        <v>230</v>
      </c>
      <c r="C24" s="40" t="s">
        <v>231</v>
      </c>
      <c r="D24" s="40" t="s">
        <v>41</v>
      </c>
      <c r="E24" s="41">
        <v>649</v>
      </c>
      <c r="F24" s="41">
        <v>47</v>
      </c>
      <c r="G24" s="40" t="s">
        <v>232</v>
      </c>
      <c r="H24" s="40" t="s">
        <v>233</v>
      </c>
      <c r="I24" s="40" t="s">
        <v>234</v>
      </c>
      <c r="J24" s="40" t="s">
        <v>235</v>
      </c>
      <c r="K24" s="40" t="s">
        <v>236</v>
      </c>
      <c r="L24" s="40" t="s">
        <v>47</v>
      </c>
      <c r="M24" s="40" t="s">
        <v>237</v>
      </c>
      <c r="N24" s="40" t="s">
        <v>40</v>
      </c>
      <c r="O24" s="40">
        <v>7</v>
      </c>
      <c r="P24" s="40" t="s">
        <v>238</v>
      </c>
      <c r="Q24" s="40" t="s">
        <v>239</v>
      </c>
      <c r="R24" s="40">
        <v>125</v>
      </c>
      <c r="S24" s="40" t="s">
        <v>240</v>
      </c>
      <c r="T24" s="40" t="s">
        <v>241</v>
      </c>
      <c r="U24" s="41">
        <v>100</v>
      </c>
      <c r="V24" s="40" t="s">
        <v>242</v>
      </c>
      <c r="W24" s="40" t="s">
        <v>243</v>
      </c>
      <c r="X24" s="42">
        <v>324</v>
      </c>
      <c r="Y24" s="42" t="s">
        <v>40</v>
      </c>
      <c r="Z24" s="42" t="s">
        <v>40</v>
      </c>
      <c r="AA24" s="42">
        <v>0</v>
      </c>
      <c r="AB24" s="42">
        <v>5</v>
      </c>
      <c r="AC24" s="42" t="s">
        <v>244</v>
      </c>
    </row>
    <row r="25" spans="1:30" x14ac:dyDescent="0.3">
      <c r="A25" s="19" t="s">
        <v>43</v>
      </c>
      <c r="B25" s="39" t="s">
        <v>216</v>
      </c>
      <c r="C25" s="40" t="s">
        <v>217</v>
      </c>
      <c r="D25" s="40" t="s">
        <v>166</v>
      </c>
      <c r="E25" s="41">
        <v>1168</v>
      </c>
      <c r="F25" s="41">
        <v>451</v>
      </c>
      <c r="G25" s="40" t="s">
        <v>218</v>
      </c>
      <c r="H25" s="40" t="s">
        <v>219</v>
      </c>
      <c r="I25" s="40" t="s">
        <v>149</v>
      </c>
      <c r="J25" s="40" t="s">
        <v>220</v>
      </c>
      <c r="K25" s="40" t="s">
        <v>221</v>
      </c>
      <c r="L25" s="40" t="s">
        <v>141</v>
      </c>
      <c r="M25" s="40" t="s">
        <v>222</v>
      </c>
      <c r="N25" s="40" t="s">
        <v>40</v>
      </c>
      <c r="O25" s="40">
        <v>7</v>
      </c>
      <c r="P25" s="40" t="s">
        <v>223</v>
      </c>
      <c r="Q25" s="40" t="s">
        <v>224</v>
      </c>
      <c r="R25" s="40">
        <v>358</v>
      </c>
      <c r="S25" s="40" t="s">
        <v>225</v>
      </c>
      <c r="T25" s="40" t="s">
        <v>226</v>
      </c>
      <c r="U25" s="41">
        <v>218</v>
      </c>
      <c r="V25" s="40" t="s">
        <v>227</v>
      </c>
      <c r="W25" s="40" t="s">
        <v>228</v>
      </c>
      <c r="X25" s="42">
        <v>152</v>
      </c>
      <c r="Y25" s="42" t="s">
        <v>40</v>
      </c>
      <c r="Z25" s="42" t="s">
        <v>40</v>
      </c>
      <c r="AA25" s="42">
        <v>0</v>
      </c>
      <c r="AB25" s="42">
        <v>2</v>
      </c>
      <c r="AC25" s="42" t="s">
        <v>229</v>
      </c>
    </row>
    <row r="26" spans="1:30" ht="15" thickBot="1" x14ac:dyDescent="0.35">
      <c r="A26" s="36"/>
      <c r="B26" s="2">
        <f>SUM(VALUE(B24),VALUE(B25))</f>
        <v>13.032881944444444</v>
      </c>
      <c r="C26" s="2">
        <f>SUM(VALUE(C24),VALUE(C25))</f>
        <v>7.0290856481481478</v>
      </c>
      <c r="D26" s="2">
        <f>(D24+D25)/2</f>
        <v>8.1018518518518516E-5</v>
      </c>
      <c r="E26" s="3">
        <f>SUM(E24:E25)</f>
        <v>1817</v>
      </c>
      <c r="F26" s="3">
        <f>SUM(F24:F25)</f>
        <v>498</v>
      </c>
      <c r="G26" s="2">
        <f>SUM(VALUE(G24),VALUE(G25))</f>
        <v>1.3631828703703703</v>
      </c>
      <c r="H26" s="2">
        <f>SUM(VALUE(H24),VALUE(H25))</f>
        <v>7.7546296296296294E-2</v>
      </c>
      <c r="I26" s="2">
        <f>G26/(E26-F26)</f>
        <v>1.0334972481958835E-3</v>
      </c>
      <c r="J26" s="56">
        <f>(E26-F26)/(TEXT(B26,"[h]:mm:ss")*24)</f>
        <v>4.2168979637508759</v>
      </c>
      <c r="K26" s="2">
        <f>SUM(VALUE(K24),VALUE(K25))</f>
        <v>0.26622685185185185</v>
      </c>
      <c r="L26" s="2">
        <f>K26/E26</f>
        <v>1.465200065227583E-4</v>
      </c>
      <c r="M26" s="2">
        <f>SUM(VALUE(M24),VALUE(M25))</f>
        <v>1.3715277777777778E-2</v>
      </c>
      <c r="N26" s="2">
        <f>SUM(VALUE(N24),VALUE(N25))</f>
        <v>0</v>
      </c>
      <c r="O26" s="8">
        <f>SUM(O24:O25)</f>
        <v>14</v>
      </c>
      <c r="P26" s="2">
        <f>SUM(VALUE(P24),VALUE(P25))</f>
        <v>0.29467592592592595</v>
      </c>
      <c r="Q26" s="2">
        <f>SUM(VALUE(Q24),VALUE(Q25))</f>
        <v>2.3263888888888887E-3</v>
      </c>
      <c r="R26" s="8">
        <f>SUM(R24:R25)</f>
        <v>483</v>
      </c>
      <c r="S26" s="2">
        <f>SUM(VALUE(S24),VALUE(S25))</f>
        <v>7.9872685185185185E-2</v>
      </c>
      <c r="T26" s="2">
        <f>S26/U26</f>
        <v>2.5117196599114836E-4</v>
      </c>
      <c r="U26" s="3">
        <f>SUM(U24:U25)</f>
        <v>318</v>
      </c>
      <c r="V26" s="2">
        <f>SUM(VALUE(V24),VALUE(V25))</f>
        <v>3.9861226851851854</v>
      </c>
      <c r="W26" s="2">
        <f>V26/X26</f>
        <v>8.3742073218176158E-3</v>
      </c>
      <c r="X26" s="8">
        <f>SUM(X24:X25)</f>
        <v>476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7</v>
      </c>
      <c r="AC26" s="8"/>
      <c r="AD26" s="1" t="s">
        <v>14</v>
      </c>
    </row>
    <row r="33" spans="21:29" ht="15" thickBot="1" x14ac:dyDescent="0.35"/>
    <row r="34" spans="21:29" x14ac:dyDescent="0.3">
      <c r="U34" s="72" t="s">
        <v>15</v>
      </c>
      <c r="V34" s="73"/>
      <c r="W34" s="73"/>
      <c r="X34" s="9">
        <f>SUM(S8,S14,S20,S26,Aug!S8)/SUM(U8,U14,U20,U26,Aug!U8)</f>
        <v>2.5263409961685823E-4</v>
      </c>
      <c r="Y34" s="34"/>
      <c r="Z34" s="34"/>
      <c r="AA34" s="34"/>
      <c r="AB34" s="34"/>
      <c r="AC34" s="34"/>
    </row>
    <row r="35" spans="21:29" ht="15" thickBot="1" x14ac:dyDescent="0.35">
      <c r="U35" s="74" t="s">
        <v>16</v>
      </c>
      <c r="V35" s="75"/>
      <c r="W35" s="75"/>
      <c r="X35" s="12">
        <f>IFERROR((S8+S14+S20+S26+Aug!S8)/(B8+B14+B20+B26+Aug!B8),0)</f>
        <v>6.2032756350188199E-3</v>
      </c>
      <c r="Y35" s="35"/>
      <c r="Z35" s="35"/>
      <c r="AA35" s="35"/>
      <c r="AB35" s="35"/>
      <c r="AC35" s="35"/>
    </row>
    <row r="36" spans="21:29" x14ac:dyDescent="0.3">
      <c r="U36" s="72" t="s">
        <v>17</v>
      </c>
      <c r="V36" s="73"/>
      <c r="W36" s="73"/>
      <c r="X36" s="10">
        <f>IFERROR((X8+X14+X20+X26+Aug!X8)/(E8+E14+E20+E26+Aug!E8+X8+X14+X20+X26+Aug!X8),0)</f>
        <v>0.20879933450411314</v>
      </c>
      <c r="Y36" s="35"/>
      <c r="Z36" s="35"/>
      <c r="AA36" s="35"/>
      <c r="AB36" s="35"/>
      <c r="AC36" s="35"/>
    </row>
    <row r="37" spans="21:29" ht="15" thickBot="1" x14ac:dyDescent="0.35">
      <c r="U37" s="76" t="s">
        <v>18</v>
      </c>
      <c r="V37" s="77"/>
      <c r="W37" s="77"/>
      <c r="X37" s="11">
        <f>SUM(V8,V14,V20,V26,Aug!V8)/SUM(X8,X14,X20,X26,Aug!X8)</f>
        <v>1.0735863131834802E-2</v>
      </c>
      <c r="Y37" s="34"/>
      <c r="Z37" s="34"/>
      <c r="AA37" s="34"/>
      <c r="AB37" s="34"/>
      <c r="AC37" s="34"/>
    </row>
  </sheetData>
  <mergeCells count="5">
    <mergeCell ref="B1:X2"/>
    <mergeCell ref="U34:W34"/>
    <mergeCell ref="U35:W35"/>
    <mergeCell ref="U36:W36"/>
    <mergeCell ref="U37:W3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opLeftCell="A22" zoomScaleNormal="100" workbookViewId="0">
      <selection activeCell="A29" sqref="A29:XFD33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88671875" bestFit="1" customWidth="1"/>
    <col min="4" max="4" width="9.33203125" bestFit="1" customWidth="1"/>
    <col min="5" max="5" width="11.88671875" bestFit="1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1.8867187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4" spans="1:30" ht="15" thickBot="1" x14ac:dyDescent="0.35"/>
    <row r="5" spans="1:30" ht="24" customHeight="1" thickBot="1" x14ac:dyDescent="0.35">
      <c r="A5" s="37"/>
      <c r="B5" s="22" t="s">
        <v>35</v>
      </c>
      <c r="C5" s="24">
        <f>Mar!E28+1</f>
        <v>43920</v>
      </c>
      <c r="D5" s="23" t="s">
        <v>34</v>
      </c>
      <c r="E5" s="25">
        <f>C5+6</f>
        <v>43926</v>
      </c>
      <c r="F5" s="26"/>
      <c r="G5" s="27"/>
      <c r="H5" s="13"/>
      <c r="U5" s="4"/>
      <c r="V5" s="43" t="s">
        <v>36</v>
      </c>
      <c r="W5" s="44"/>
      <c r="X5" s="45">
        <f>E5+1</f>
        <v>43927</v>
      </c>
      <c r="Y5" s="4"/>
      <c r="Z5" s="4"/>
      <c r="AA5" s="4"/>
      <c r="AB5" s="4"/>
      <c r="AC5" s="4"/>
    </row>
    <row r="6" spans="1:30" ht="45.6" x14ac:dyDescent="0.3">
      <c r="A6" s="36"/>
      <c r="B6" s="5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/>
      <c r="I6" s="6" t="s">
        <v>7</v>
      </c>
      <c r="J6" s="6"/>
      <c r="K6" s="6"/>
      <c r="L6" s="6"/>
      <c r="M6" s="6"/>
      <c r="N6" s="6"/>
      <c r="O6" s="6"/>
      <c r="P6" s="6"/>
      <c r="Q6" s="6"/>
      <c r="R6" s="6"/>
      <c r="S6" s="6" t="s">
        <v>8</v>
      </c>
      <c r="T6" s="6" t="s">
        <v>9</v>
      </c>
      <c r="U6" s="6" t="s">
        <v>10</v>
      </c>
      <c r="V6" s="6" t="s">
        <v>11</v>
      </c>
      <c r="W6" s="6" t="s">
        <v>12</v>
      </c>
      <c r="X6" s="7" t="s">
        <v>13</v>
      </c>
      <c r="Y6" s="32"/>
      <c r="Z6" s="32"/>
      <c r="AA6" s="32"/>
      <c r="AB6" s="32"/>
      <c r="AC6" s="32"/>
    </row>
    <row r="7" spans="1:30" x14ac:dyDescent="0.3">
      <c r="A7" s="19" t="s">
        <v>44</v>
      </c>
      <c r="B7" s="39" t="s">
        <v>87</v>
      </c>
      <c r="C7" s="40" t="s">
        <v>88</v>
      </c>
      <c r="D7" s="40" t="s">
        <v>41</v>
      </c>
      <c r="E7" s="41">
        <v>629</v>
      </c>
      <c r="F7" s="41">
        <v>23</v>
      </c>
      <c r="G7" s="40" t="s">
        <v>89</v>
      </c>
      <c r="H7" s="40" t="s">
        <v>54</v>
      </c>
      <c r="I7" s="40" t="s">
        <v>46</v>
      </c>
      <c r="J7" s="40" t="s">
        <v>51</v>
      </c>
      <c r="K7" s="40" t="s">
        <v>90</v>
      </c>
      <c r="L7" s="40" t="s">
        <v>47</v>
      </c>
      <c r="M7" s="40" t="s">
        <v>91</v>
      </c>
      <c r="N7" s="40" t="s">
        <v>40</v>
      </c>
      <c r="O7" s="40">
        <v>23</v>
      </c>
      <c r="P7" s="40" t="s">
        <v>92</v>
      </c>
      <c r="Q7" s="40" t="s">
        <v>48</v>
      </c>
      <c r="R7" s="40">
        <v>167</v>
      </c>
      <c r="S7" s="40" t="s">
        <v>73</v>
      </c>
      <c r="T7" s="40" t="s">
        <v>39</v>
      </c>
      <c r="U7" s="41">
        <v>92</v>
      </c>
      <c r="V7" s="40" t="s">
        <v>93</v>
      </c>
      <c r="W7" s="40" t="s">
        <v>94</v>
      </c>
      <c r="X7" s="42">
        <v>302</v>
      </c>
      <c r="Y7" s="33" t="s">
        <v>40</v>
      </c>
      <c r="Z7" s="33" t="s">
        <v>40</v>
      </c>
      <c r="AA7" s="33">
        <v>0</v>
      </c>
      <c r="AB7" s="33">
        <v>2</v>
      </c>
      <c r="AC7" s="33" t="s">
        <v>82</v>
      </c>
    </row>
    <row r="8" spans="1:30" x14ac:dyDescent="0.3">
      <c r="A8" s="19" t="s">
        <v>43</v>
      </c>
      <c r="B8" s="39" t="s">
        <v>95</v>
      </c>
      <c r="C8" s="40" t="s">
        <v>96</v>
      </c>
      <c r="D8" s="40" t="s">
        <v>47</v>
      </c>
      <c r="E8" s="41">
        <v>998</v>
      </c>
      <c r="F8" s="41">
        <v>384</v>
      </c>
      <c r="G8" s="40" t="s">
        <v>97</v>
      </c>
      <c r="H8" s="40" t="s">
        <v>98</v>
      </c>
      <c r="I8" s="40" t="s">
        <v>45</v>
      </c>
      <c r="J8" s="40" t="s">
        <v>76</v>
      </c>
      <c r="K8" s="40" t="s">
        <v>99</v>
      </c>
      <c r="L8" s="40" t="s">
        <v>42</v>
      </c>
      <c r="M8" s="40" t="s">
        <v>100</v>
      </c>
      <c r="N8" s="40" t="s">
        <v>85</v>
      </c>
      <c r="O8" s="40">
        <v>4</v>
      </c>
      <c r="P8" s="40" t="s">
        <v>101</v>
      </c>
      <c r="Q8" s="40" t="s">
        <v>52</v>
      </c>
      <c r="R8" s="40">
        <v>338</v>
      </c>
      <c r="S8" s="40" t="s">
        <v>102</v>
      </c>
      <c r="T8" s="40" t="s">
        <v>103</v>
      </c>
      <c r="U8" s="41">
        <v>207</v>
      </c>
      <c r="V8" s="40" t="s">
        <v>104</v>
      </c>
      <c r="W8" s="40" t="s">
        <v>105</v>
      </c>
      <c r="X8" s="42">
        <v>137</v>
      </c>
      <c r="Y8" s="33" t="s">
        <v>40</v>
      </c>
      <c r="Z8" s="33" t="s">
        <v>40</v>
      </c>
      <c r="AA8" s="33">
        <v>0</v>
      </c>
      <c r="AB8" s="33">
        <v>0</v>
      </c>
      <c r="AC8" s="33" t="s">
        <v>106</v>
      </c>
    </row>
    <row r="9" spans="1:30" ht="15" thickBot="1" x14ac:dyDescent="0.35">
      <c r="A9" s="36"/>
      <c r="B9" s="2">
        <f>SUM(VALUE(B7),VALUE(B8))</f>
        <v>13.429421296296296</v>
      </c>
      <c r="C9" s="2">
        <f>SUM(VALUE(C7),VALUE(C8))</f>
        <v>6.9294212962962956</v>
      </c>
      <c r="D9" s="2">
        <f>(D7+D8)/2</f>
        <v>6.9444444444444444E-5</v>
      </c>
      <c r="E9" s="3">
        <f>SUM(E7:E8)</f>
        <v>1627</v>
      </c>
      <c r="F9" s="3">
        <f>SUM(F7:F8)</f>
        <v>407</v>
      </c>
      <c r="G9" s="2">
        <f>SUM(VALUE(G7),VALUE(G8))</f>
        <v>1.2802777777777778</v>
      </c>
      <c r="H9" s="2">
        <f>SUM(VALUE(H7),VALUE(H8))</f>
        <v>6.9814814814814816E-2</v>
      </c>
      <c r="I9" s="2">
        <f>G9/(E9-F9)</f>
        <v>1.0494080145719491E-3</v>
      </c>
      <c r="J9" s="56">
        <f>(E9-F9)/(TEXT(B9,"[h]:mm:ss")*24)</f>
        <v>3.7852214337301837</v>
      </c>
      <c r="K9" s="2">
        <f>SUM(VALUE(K7),VALUE(K8))</f>
        <v>0.20792824074074073</v>
      </c>
      <c r="L9" s="2">
        <f>K9/E9</f>
        <v>1.2779854993284618E-4</v>
      </c>
      <c r="M9" s="2">
        <f>SUM(VALUE(M7),VALUE(M8))</f>
        <v>3.1493055555555552E-2</v>
      </c>
      <c r="N9" s="2">
        <f>SUM(VALUE(N7),VALUE(N8))</f>
        <v>1.1574074074074073E-5</v>
      </c>
      <c r="O9" s="8">
        <f>SUM(O7:O8)</f>
        <v>27</v>
      </c>
      <c r="P9" s="2">
        <f>SUM(VALUE(P7),VALUE(P8))</f>
        <v>0.36268518518518517</v>
      </c>
      <c r="Q9" s="2">
        <f>SUM(VALUE(Q7),VALUE(Q8))</f>
        <v>1.7129629629629628E-3</v>
      </c>
      <c r="R9" s="8">
        <f>SUM(R7:R8)</f>
        <v>505</v>
      </c>
      <c r="S9" s="2">
        <f>SUM(VALUE(S7),VALUE(S8))</f>
        <v>7.1539351851851854E-2</v>
      </c>
      <c r="T9" s="2">
        <f>S9/U9</f>
        <v>2.3926204632726374E-4</v>
      </c>
      <c r="U9" s="3">
        <f>SUM(U7:U8)</f>
        <v>299</v>
      </c>
      <c r="V9" s="2">
        <f>SUM(VALUE(V7),VALUE(V8))</f>
        <v>4.5460763888888893</v>
      </c>
      <c r="W9" s="2">
        <f>V9/X9</f>
        <v>1.0355527081751456E-2</v>
      </c>
      <c r="X9" s="8">
        <f>SUM(X7:X8)</f>
        <v>439</v>
      </c>
      <c r="Y9" s="2">
        <f>SUM(VALUE(Y7),VALUE(Y8))</f>
        <v>0</v>
      </c>
      <c r="Z9" s="57" t="e">
        <f>Y9/AA9</f>
        <v>#DIV/0!</v>
      </c>
      <c r="AA9" s="8">
        <f>SUM(AA7:AA8)</f>
        <v>0</v>
      </c>
      <c r="AB9" s="8">
        <f>SUM(AB7:AB8)</f>
        <v>2</v>
      </c>
      <c r="AC9" s="8"/>
      <c r="AD9" s="1" t="s">
        <v>14</v>
      </c>
    </row>
    <row r="10" spans="1:30" ht="15" thickBot="1" x14ac:dyDescent="0.35">
      <c r="A10" s="36"/>
    </row>
    <row r="11" spans="1:30" ht="24" customHeight="1" thickBot="1" x14ac:dyDescent="0.35">
      <c r="A11" s="21"/>
      <c r="B11" s="22" t="s">
        <v>35</v>
      </c>
      <c r="C11" s="24">
        <f>Apr!E5+1</f>
        <v>43927</v>
      </c>
      <c r="D11" s="23" t="s">
        <v>34</v>
      </c>
      <c r="E11" s="25">
        <f>C11+6</f>
        <v>43933</v>
      </c>
      <c r="F11" s="26"/>
      <c r="G11" s="27"/>
      <c r="H11" s="13"/>
      <c r="V11" s="43" t="s">
        <v>36</v>
      </c>
      <c r="W11" s="44"/>
      <c r="X11" s="45">
        <f>E11+1</f>
        <v>43934</v>
      </c>
    </row>
    <row r="12" spans="1:30" ht="45.6" x14ac:dyDescent="0.3"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/>
      <c r="I12" s="6" t="s">
        <v>7</v>
      </c>
      <c r="J12" s="6"/>
      <c r="K12" s="6"/>
      <c r="L12" s="6"/>
      <c r="M12" s="6"/>
      <c r="N12" s="6"/>
      <c r="O12" s="6"/>
      <c r="P12" s="6"/>
      <c r="Q12" s="6"/>
      <c r="R12" s="6"/>
      <c r="S12" s="6" t="s">
        <v>8</v>
      </c>
      <c r="T12" s="6" t="s">
        <v>9</v>
      </c>
      <c r="U12" s="6" t="s">
        <v>10</v>
      </c>
      <c r="V12" s="6" t="s">
        <v>11</v>
      </c>
      <c r="W12" s="6" t="s">
        <v>12</v>
      </c>
      <c r="X12" s="7" t="s">
        <v>13</v>
      </c>
      <c r="Y12" s="32"/>
      <c r="Z12" s="32"/>
      <c r="AA12" s="32"/>
      <c r="AB12" s="32"/>
      <c r="AC12" s="32"/>
    </row>
    <row r="13" spans="1:30" x14ac:dyDescent="0.3">
      <c r="A13" s="19" t="s">
        <v>44</v>
      </c>
      <c r="B13" s="39"/>
      <c r="C13" s="40"/>
      <c r="D13" s="40"/>
      <c r="E13" s="41"/>
      <c r="F13" s="41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1"/>
      <c r="V13" s="40"/>
      <c r="W13" s="40"/>
      <c r="X13" s="42"/>
      <c r="Y13" s="33" t="s">
        <v>40</v>
      </c>
      <c r="Z13" s="33" t="s">
        <v>40</v>
      </c>
      <c r="AA13" s="33">
        <v>0</v>
      </c>
      <c r="AB13" s="33">
        <v>2</v>
      </c>
      <c r="AC13" s="33" t="s">
        <v>107</v>
      </c>
    </row>
    <row r="14" spans="1:30" x14ac:dyDescent="0.3">
      <c r="A14" s="19" t="s">
        <v>43</v>
      </c>
      <c r="B14" s="39"/>
      <c r="C14" s="40"/>
      <c r="D14" s="40"/>
      <c r="E14" s="41"/>
      <c r="F14" s="4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  <c r="V14" s="40"/>
      <c r="W14" s="40"/>
      <c r="X14" s="42"/>
      <c r="Y14" s="33" t="s">
        <v>40</v>
      </c>
      <c r="Z14" s="33" t="s">
        <v>40</v>
      </c>
      <c r="AA14" s="33">
        <v>0</v>
      </c>
      <c r="AB14" s="33">
        <v>3</v>
      </c>
      <c r="AC14" s="33" t="s">
        <v>108</v>
      </c>
    </row>
    <row r="15" spans="1:30" ht="15" thickBot="1" x14ac:dyDescent="0.35">
      <c r="A15" s="36"/>
      <c r="B15" s="2">
        <f>SUM(VALUE(B13),VALUE(B14))</f>
        <v>0</v>
      </c>
      <c r="C15" s="2">
        <f>SUM(VALUE(C13),VALUE(C14))</f>
        <v>0</v>
      </c>
      <c r="D15" s="2">
        <f>(D13+D14)/2</f>
        <v>0</v>
      </c>
      <c r="E15" s="3">
        <f>SUM(E13:E14)</f>
        <v>0</v>
      </c>
      <c r="F15" s="3">
        <f>SUM(F13:F14)</f>
        <v>0</v>
      </c>
      <c r="G15" s="2">
        <f>SUM(VALUE(G13),VALUE(G14))</f>
        <v>0</v>
      </c>
      <c r="H15" s="2">
        <f>SUM(VALUE(H13),VALUE(H14))</f>
        <v>0</v>
      </c>
      <c r="I15" s="2" t="e">
        <f>G15/(E15-F15)</f>
        <v>#DIV/0!</v>
      </c>
      <c r="J15" s="56" t="e">
        <f>(E15-F15)/(TEXT(B15,"[h]:mm:ss")*24)</f>
        <v>#DIV/0!</v>
      </c>
      <c r="K15" s="2">
        <f>SUM(VALUE(K13),VALUE(K14))</f>
        <v>0</v>
      </c>
      <c r="L15" s="2" t="e">
        <f>K15/E15</f>
        <v>#DIV/0!</v>
      </c>
      <c r="M15" s="2">
        <f>SUM(VALUE(M13),VALUE(M14))</f>
        <v>0</v>
      </c>
      <c r="N15" s="2">
        <f>SUM(VALUE(N13),VALUE(N14))</f>
        <v>0</v>
      </c>
      <c r="O15" s="8">
        <f>SUM(O13:O14)</f>
        <v>0</v>
      </c>
      <c r="P15" s="2">
        <f>SUM(VALUE(P13),VALUE(P14))</f>
        <v>0</v>
      </c>
      <c r="Q15" s="2">
        <f>SUM(VALUE(Q13),VALUE(Q14))</f>
        <v>0</v>
      </c>
      <c r="R15" s="8">
        <f>SUM(R13:R14)</f>
        <v>0</v>
      </c>
      <c r="S15" s="2">
        <f>SUM(VALUE(S13),VALUE(S14))</f>
        <v>0</v>
      </c>
      <c r="T15" s="2" t="e">
        <f>S15/U15</f>
        <v>#DIV/0!</v>
      </c>
      <c r="U15" s="3">
        <f>SUM(U13:U14)</f>
        <v>0</v>
      </c>
      <c r="V15" s="2">
        <f>SUM(VALUE(V13),VALUE(V14))</f>
        <v>0</v>
      </c>
      <c r="W15" s="2" t="e">
        <f>V15/X15</f>
        <v>#DIV/0!</v>
      </c>
      <c r="X15" s="8">
        <f>SUM(X13:X14)</f>
        <v>0</v>
      </c>
      <c r="Y15" s="2">
        <f>SUM(VALUE(Y13),VALUE(Y14))</f>
        <v>0</v>
      </c>
      <c r="Z15" s="57" t="e">
        <f>Y15/AA15</f>
        <v>#DIV/0!</v>
      </c>
      <c r="AA15" s="8">
        <f>SUM(AA13:AA14)</f>
        <v>0</v>
      </c>
      <c r="AB15" s="8">
        <f>SUM(AB13:AB14)</f>
        <v>5</v>
      </c>
      <c r="AC15" s="8"/>
      <c r="AD15" s="1" t="s">
        <v>14</v>
      </c>
    </row>
    <row r="16" spans="1:30" ht="15" thickBot="1" x14ac:dyDescent="0.35">
      <c r="A16" s="36"/>
    </row>
    <row r="17" spans="1:30" ht="24" customHeight="1" thickBot="1" x14ac:dyDescent="0.35">
      <c r="A17" s="37"/>
      <c r="B17" s="22" t="s">
        <v>35</v>
      </c>
      <c r="C17" s="24">
        <f>E11+1</f>
        <v>43934</v>
      </c>
      <c r="D17" s="23" t="s">
        <v>34</v>
      </c>
      <c r="E17" s="25">
        <f>C17+6</f>
        <v>43940</v>
      </c>
      <c r="F17" s="26"/>
      <c r="G17" s="27"/>
      <c r="H17" s="13"/>
      <c r="U17" s="4"/>
      <c r="V17" s="43" t="s">
        <v>36</v>
      </c>
      <c r="W17" s="44"/>
      <c r="X17" s="45">
        <f>E17+1</f>
        <v>43941</v>
      </c>
      <c r="Y17" s="4"/>
      <c r="Z17" s="4"/>
      <c r="AA17" s="4"/>
      <c r="AB17" s="4"/>
      <c r="AC17" s="4"/>
    </row>
    <row r="18" spans="1:30" ht="45.6" x14ac:dyDescent="0.3">
      <c r="A18" s="36"/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/>
      <c r="I18" s="6" t="s">
        <v>7</v>
      </c>
      <c r="J18" s="6"/>
      <c r="K18" s="6"/>
      <c r="L18" s="6"/>
      <c r="M18" s="6"/>
      <c r="N18" s="6"/>
      <c r="O18" s="6"/>
      <c r="P18" s="6"/>
      <c r="Q18" s="6"/>
      <c r="R18" s="6"/>
      <c r="S18" s="6" t="s">
        <v>8</v>
      </c>
      <c r="T18" s="6" t="s">
        <v>9</v>
      </c>
      <c r="U18" s="6" t="s">
        <v>10</v>
      </c>
      <c r="V18" s="6" t="s">
        <v>11</v>
      </c>
      <c r="W18" s="6" t="s">
        <v>12</v>
      </c>
      <c r="X18" s="7" t="s">
        <v>13</v>
      </c>
      <c r="Y18" s="32"/>
      <c r="Z18" s="32"/>
      <c r="AA18" s="32"/>
      <c r="AB18" s="32"/>
      <c r="AC18" s="32"/>
    </row>
    <row r="19" spans="1:30" x14ac:dyDescent="0.3">
      <c r="A19" s="19" t="s">
        <v>44</v>
      </c>
      <c r="B19" s="39"/>
      <c r="C19" s="40"/>
      <c r="D19" s="40"/>
      <c r="E19" s="41"/>
      <c r="F19" s="41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40"/>
      <c r="W19" s="40"/>
      <c r="X19" s="42"/>
      <c r="Y19" s="33" t="s">
        <v>40</v>
      </c>
      <c r="Z19" s="33" t="s">
        <v>40</v>
      </c>
      <c r="AA19" s="33">
        <v>0</v>
      </c>
      <c r="AB19" s="33">
        <v>2</v>
      </c>
      <c r="AC19" s="33" t="s">
        <v>109</v>
      </c>
    </row>
    <row r="20" spans="1:30" x14ac:dyDescent="0.3">
      <c r="A20" s="19" t="s">
        <v>43</v>
      </c>
      <c r="B20" s="39"/>
      <c r="C20" s="40"/>
      <c r="D20" s="40"/>
      <c r="E20" s="41"/>
      <c r="F20" s="41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40"/>
      <c r="W20" s="40"/>
      <c r="X20" s="42"/>
      <c r="Y20" s="33" t="s">
        <v>40</v>
      </c>
      <c r="Z20" s="33" t="s">
        <v>40</v>
      </c>
      <c r="AA20" s="33">
        <v>0</v>
      </c>
      <c r="AB20" s="33">
        <v>0</v>
      </c>
      <c r="AC20" s="33" t="s">
        <v>110</v>
      </c>
    </row>
    <row r="21" spans="1:30" ht="15" thickBot="1" x14ac:dyDescent="0.35">
      <c r="A21" s="36"/>
      <c r="B21" s="2">
        <f>SUM(VALUE(B19),VALUE(B20))</f>
        <v>0</v>
      </c>
      <c r="C21" s="2">
        <f>SUM(VALUE(C19),VALUE(C20))</f>
        <v>0</v>
      </c>
      <c r="D21" s="2">
        <f>(D19+D20)/2</f>
        <v>0</v>
      </c>
      <c r="E21" s="3">
        <f>SUM(E19:E20)</f>
        <v>0</v>
      </c>
      <c r="F21" s="3">
        <f>SUM(F19:F20)</f>
        <v>0</v>
      </c>
      <c r="G21" s="2">
        <f>SUM(VALUE(G19),VALUE(G20))</f>
        <v>0</v>
      </c>
      <c r="H21" s="2">
        <f>SUM(VALUE(H19),VALUE(H20))</f>
        <v>0</v>
      </c>
      <c r="I21" s="2" t="e">
        <f>G21/(E21-F21)</f>
        <v>#DIV/0!</v>
      </c>
      <c r="J21" s="56" t="e">
        <f>(E21-F21)/(TEXT(B21,"[h]:mm:ss")*24)</f>
        <v>#DIV/0!</v>
      </c>
      <c r="K21" s="2">
        <f>SUM(VALUE(K19),VALUE(K20))</f>
        <v>0</v>
      </c>
      <c r="L21" s="2" t="e">
        <f>K21/E21</f>
        <v>#DIV/0!</v>
      </c>
      <c r="M21" s="2">
        <f>SUM(VALUE(M19),VALUE(M20))</f>
        <v>0</v>
      </c>
      <c r="N21" s="2">
        <f>SUM(VALUE(N19),VALUE(N20))</f>
        <v>0</v>
      </c>
      <c r="O21" s="8">
        <f>SUM(O19:O20)</f>
        <v>0</v>
      </c>
      <c r="P21" s="2">
        <f>SUM(VALUE(P19),VALUE(P20))</f>
        <v>0</v>
      </c>
      <c r="Q21" s="2">
        <f>SUM(VALUE(Q19),VALUE(Q20))</f>
        <v>0</v>
      </c>
      <c r="R21" s="8">
        <f>SUM(R19:R20)</f>
        <v>0</v>
      </c>
      <c r="S21" s="2">
        <f>SUM(VALUE(S19),VALUE(S20))</f>
        <v>0</v>
      </c>
      <c r="T21" s="2" t="e">
        <f>S21/U21</f>
        <v>#DIV/0!</v>
      </c>
      <c r="U21" s="3">
        <f>SUM(U19:U20)</f>
        <v>0</v>
      </c>
      <c r="V21" s="2">
        <f>SUM(VALUE(V19),VALUE(V20))</f>
        <v>0</v>
      </c>
      <c r="W21" s="2" t="e">
        <f>V21/X21</f>
        <v>#DIV/0!</v>
      </c>
      <c r="X21" s="8">
        <f>SUM(X19:X20)</f>
        <v>0</v>
      </c>
      <c r="Y21" s="2">
        <f>SUM(VALUE(Y19),VALUE(Y20))</f>
        <v>0</v>
      </c>
      <c r="Z21" s="57" t="e">
        <f>Y21/AA21</f>
        <v>#DIV/0!</v>
      </c>
      <c r="AA21" s="8">
        <f>SUM(AA19:AA20)</f>
        <v>0</v>
      </c>
      <c r="AB21" s="8">
        <f>SUM(AB19:AB20)</f>
        <v>2</v>
      </c>
      <c r="AC21" s="8"/>
      <c r="AD21" s="1" t="s">
        <v>14</v>
      </c>
    </row>
    <row r="22" spans="1:30" ht="15" thickBot="1" x14ac:dyDescent="0.35">
      <c r="A22" s="36"/>
    </row>
    <row r="23" spans="1:30" ht="24" customHeight="1" thickBot="1" x14ac:dyDescent="0.35">
      <c r="A23" s="37"/>
      <c r="B23" s="22" t="s">
        <v>35</v>
      </c>
      <c r="C23" s="24">
        <f>E17+1</f>
        <v>43941</v>
      </c>
      <c r="D23" s="23" t="s">
        <v>34</v>
      </c>
      <c r="E23" s="25">
        <f>C23+6</f>
        <v>43947</v>
      </c>
      <c r="F23" s="26"/>
      <c r="G23" s="27"/>
      <c r="H23" s="13"/>
      <c r="U23" s="4"/>
      <c r="V23" s="43" t="s">
        <v>36</v>
      </c>
      <c r="W23" s="44"/>
      <c r="X23" s="45">
        <f>E23+1</f>
        <v>43948</v>
      </c>
      <c r="Y23" s="4"/>
      <c r="Z23" s="4"/>
      <c r="AA23" s="4"/>
      <c r="AB23" s="4"/>
      <c r="AC23" s="4"/>
    </row>
    <row r="24" spans="1:30" ht="45.6" x14ac:dyDescent="0.3">
      <c r="A24" s="36"/>
      <c r="B24" s="5" t="s">
        <v>1</v>
      </c>
      <c r="C24" s="6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/>
      <c r="I24" s="6" t="s">
        <v>7</v>
      </c>
      <c r="J24" s="6"/>
      <c r="K24" s="6"/>
      <c r="L24" s="6"/>
      <c r="M24" s="6"/>
      <c r="N24" s="6"/>
      <c r="O24" s="6"/>
      <c r="P24" s="6"/>
      <c r="Q24" s="6"/>
      <c r="R24" s="6"/>
      <c r="S24" s="6" t="s">
        <v>8</v>
      </c>
      <c r="T24" s="6" t="s">
        <v>9</v>
      </c>
      <c r="U24" s="6" t="s">
        <v>10</v>
      </c>
      <c r="V24" s="6" t="s">
        <v>11</v>
      </c>
      <c r="W24" s="6" t="s">
        <v>12</v>
      </c>
      <c r="X24" s="7" t="s">
        <v>13</v>
      </c>
      <c r="Y24" s="32"/>
      <c r="Z24" s="32"/>
      <c r="AA24" s="32"/>
      <c r="AB24" s="32"/>
      <c r="AC24" s="32"/>
    </row>
    <row r="25" spans="1:30" x14ac:dyDescent="0.3">
      <c r="A25" s="19" t="s">
        <v>44</v>
      </c>
      <c r="B25" s="39"/>
      <c r="C25" s="40"/>
      <c r="D25" s="40"/>
      <c r="E25" s="41"/>
      <c r="F25" s="41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40"/>
      <c r="W25" s="40"/>
      <c r="X25" s="42"/>
      <c r="Y25" s="33" t="s">
        <v>40</v>
      </c>
      <c r="Z25" s="33" t="s">
        <v>40</v>
      </c>
      <c r="AA25" s="33">
        <v>0</v>
      </c>
      <c r="AB25" s="33">
        <v>2</v>
      </c>
      <c r="AC25" s="33" t="s">
        <v>112</v>
      </c>
    </row>
    <row r="26" spans="1:30" x14ac:dyDescent="0.3">
      <c r="A26" s="19" t="s">
        <v>43</v>
      </c>
      <c r="B26" s="39"/>
      <c r="C26" s="40"/>
      <c r="D26" s="40"/>
      <c r="E26" s="41"/>
      <c r="F26" s="41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  <c r="V26" s="40"/>
      <c r="W26" s="40"/>
      <c r="X26" s="42"/>
      <c r="Y26" s="33" t="s">
        <v>40</v>
      </c>
      <c r="Z26" s="33" t="s">
        <v>40</v>
      </c>
      <c r="AA26" s="33">
        <v>0</v>
      </c>
      <c r="AB26" s="33">
        <v>0</v>
      </c>
      <c r="AC26" s="33" t="s">
        <v>111</v>
      </c>
    </row>
    <row r="27" spans="1:30" ht="15" thickBot="1" x14ac:dyDescent="0.35">
      <c r="A27" s="36"/>
      <c r="B27" s="2">
        <f>SUM(VALUE(B25),VALUE(B26))</f>
        <v>0</v>
      </c>
      <c r="C27" s="2">
        <f>SUM(VALUE(C25),VALUE(C26))</f>
        <v>0</v>
      </c>
      <c r="D27" s="2">
        <f>(D25+D26)/2</f>
        <v>0</v>
      </c>
      <c r="E27" s="3">
        <f>SUM(E25:E26)</f>
        <v>0</v>
      </c>
      <c r="F27" s="3">
        <f>SUM(F25:F26)</f>
        <v>0</v>
      </c>
      <c r="G27" s="2">
        <f>SUM(VALUE(G25),VALUE(G26))</f>
        <v>0</v>
      </c>
      <c r="H27" s="2">
        <f>SUM(VALUE(H25),VALUE(H26))</f>
        <v>0</v>
      </c>
      <c r="I27" s="2" t="e">
        <f>G27/(E27-F27)</f>
        <v>#DIV/0!</v>
      </c>
      <c r="J27" s="56" t="e">
        <f>(E27-F27)/(TEXT(B27,"[h]:mm:ss")*24)</f>
        <v>#DIV/0!</v>
      </c>
      <c r="K27" s="2">
        <f>SUM(VALUE(K25),VALUE(K26))</f>
        <v>0</v>
      </c>
      <c r="L27" s="2" t="e">
        <f>K27/E27</f>
        <v>#DIV/0!</v>
      </c>
      <c r="M27" s="2">
        <f>SUM(VALUE(M25),VALUE(M26))</f>
        <v>0</v>
      </c>
      <c r="N27" s="2">
        <f>SUM(VALUE(N25),VALUE(N26))</f>
        <v>0</v>
      </c>
      <c r="O27" s="8">
        <f>SUM(O25:O26)</f>
        <v>0</v>
      </c>
      <c r="P27" s="2">
        <f>SUM(VALUE(P25),VALUE(P26))</f>
        <v>0</v>
      </c>
      <c r="Q27" s="2">
        <f>SUM(VALUE(Q25),VALUE(Q26))</f>
        <v>0</v>
      </c>
      <c r="R27" s="8">
        <f>SUM(R25:R26)</f>
        <v>0</v>
      </c>
      <c r="S27" s="2">
        <f>SUM(VALUE(S25),VALUE(S26))</f>
        <v>0</v>
      </c>
      <c r="T27" s="2" t="e">
        <f>S27/U27</f>
        <v>#DIV/0!</v>
      </c>
      <c r="U27" s="3">
        <f>SUM(U25:U26)</f>
        <v>0</v>
      </c>
      <c r="V27" s="2">
        <f>SUM(VALUE(V25),VALUE(V26))</f>
        <v>0</v>
      </c>
      <c r="W27" s="2" t="e">
        <f>V27/X27</f>
        <v>#DIV/0!</v>
      </c>
      <c r="X27" s="8">
        <f>SUM(X25:X26)</f>
        <v>0</v>
      </c>
      <c r="Y27" s="2">
        <f>SUM(VALUE(Y25),VALUE(Y26))</f>
        <v>0</v>
      </c>
      <c r="Z27" s="57" t="e">
        <f>Y27/AA27</f>
        <v>#DIV/0!</v>
      </c>
      <c r="AA27" s="8">
        <f>SUM(AA25:AA26)</f>
        <v>0</v>
      </c>
      <c r="AB27" s="8">
        <f>SUM(AB25:AB26)</f>
        <v>2</v>
      </c>
      <c r="AC27" s="8"/>
      <c r="AD27" s="1" t="s">
        <v>14</v>
      </c>
    </row>
    <row r="28" spans="1:30" x14ac:dyDescent="0.3">
      <c r="A28" s="36"/>
    </row>
    <row r="34" spans="1:29" x14ac:dyDescent="0.3">
      <c r="A34" s="38"/>
      <c r="B34" s="29"/>
      <c r="C34" s="29"/>
      <c r="D34" s="29"/>
      <c r="E34" s="30"/>
      <c r="F34" s="30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30"/>
      <c r="V34" s="29"/>
      <c r="W34" s="29"/>
      <c r="X34" s="30"/>
    </row>
    <row r="40" spans="1:29" ht="15" thickBot="1" x14ac:dyDescent="0.35"/>
    <row r="41" spans="1:29" x14ac:dyDescent="0.3">
      <c r="U41" s="72" t="s">
        <v>15</v>
      </c>
      <c r="V41" s="73"/>
      <c r="W41" s="73"/>
      <c r="X41" s="9" t="e">
        <f>SUM(S15,S21,S27,May!S8,S39)/SUM(U15,U21,U27,May!U8,U39)</f>
        <v>#DIV/0!</v>
      </c>
      <c r="Y41" s="34"/>
      <c r="Z41" s="34"/>
      <c r="AA41" s="34"/>
      <c r="AB41" s="34"/>
      <c r="AC41" s="34"/>
    </row>
    <row r="42" spans="1:29" ht="15" thickBot="1" x14ac:dyDescent="0.35">
      <c r="U42" s="74" t="s">
        <v>16</v>
      </c>
      <c r="V42" s="75"/>
      <c r="W42" s="75"/>
      <c r="X42" s="12">
        <f>IFERROR((S15+S21+S27+May!S8+S39)/(B15+B21+B27+May!B8+B39),0)</f>
        <v>0</v>
      </c>
      <c r="Y42" s="35"/>
      <c r="Z42" s="35"/>
      <c r="AA42" s="35"/>
      <c r="AB42" s="35"/>
      <c r="AC42" s="35"/>
    </row>
    <row r="43" spans="1:29" x14ac:dyDescent="0.3">
      <c r="U43" s="72" t="s">
        <v>17</v>
      </c>
      <c r="V43" s="73"/>
      <c r="W43" s="73"/>
      <c r="X43" s="10">
        <f>IFERROR((X15+X21+X27+May!X8+X39)/(E15+E21+E27+May!E8+E39+X15+X21+X27+May!X8+X39),0)</f>
        <v>0</v>
      </c>
      <c r="Y43" s="35"/>
      <c r="Z43" s="35"/>
      <c r="AA43" s="35"/>
      <c r="AB43" s="35"/>
      <c r="AC43" s="35"/>
    </row>
    <row r="44" spans="1:29" ht="15" thickBot="1" x14ac:dyDescent="0.35">
      <c r="U44" s="76" t="s">
        <v>18</v>
      </c>
      <c r="V44" s="77"/>
      <c r="W44" s="77"/>
      <c r="X44" s="11" t="e">
        <f>SUM(V15,V21,V27,May!V8,V39)/SUM(X15,X21,X27,May!X8,X39)</f>
        <v>#DIV/0!</v>
      </c>
      <c r="Y44" s="34"/>
      <c r="Z44" s="34"/>
      <c r="AA44" s="34"/>
      <c r="AB44" s="34"/>
      <c r="AC44" s="34"/>
    </row>
  </sheetData>
  <mergeCells count="5">
    <mergeCell ref="U41:W41"/>
    <mergeCell ref="U42:W42"/>
    <mergeCell ref="U43:W43"/>
    <mergeCell ref="U44:W44"/>
    <mergeCell ref="B1:X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9" zoomScaleNormal="100" workbookViewId="0">
      <selection activeCell="I45" sqref="I45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88671875" bestFit="1" customWidth="1"/>
    <col min="4" max="4" width="9.33203125" bestFit="1" customWidth="1"/>
    <col min="5" max="5" width="11.88671875" bestFit="1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1.8867187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thickBot="1" x14ac:dyDescent="0.35">
      <c r="A4" s="37"/>
      <c r="B4" s="22" t="s">
        <v>35</v>
      </c>
      <c r="C4" s="24">
        <f>Apr!E23+1</f>
        <v>43948</v>
      </c>
      <c r="D4" s="23" t="s">
        <v>34</v>
      </c>
      <c r="E4" s="25">
        <f>C4+6</f>
        <v>43954</v>
      </c>
      <c r="F4" s="26"/>
      <c r="G4" s="27"/>
      <c r="H4" s="13"/>
      <c r="U4" s="4"/>
      <c r="V4" s="43" t="s">
        <v>36</v>
      </c>
      <c r="W4" s="44"/>
      <c r="X4" s="45">
        <f>E4+1</f>
        <v>43955</v>
      </c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/>
      <c r="I5" s="6" t="s">
        <v>7</v>
      </c>
      <c r="J5" s="6"/>
      <c r="K5" s="6"/>
      <c r="L5" s="6"/>
      <c r="M5" s="6"/>
      <c r="N5" s="6"/>
      <c r="O5" s="6"/>
      <c r="P5" s="6"/>
      <c r="Q5" s="6"/>
      <c r="R5" s="6"/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</row>
    <row r="6" spans="1:30" x14ac:dyDescent="0.3">
      <c r="A6" s="19" t="s">
        <v>44</v>
      </c>
      <c r="B6" s="39"/>
      <c r="C6" s="40"/>
      <c r="D6" s="40"/>
      <c r="E6" s="41"/>
      <c r="F6" s="4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  <c r="V6" s="40"/>
      <c r="W6" s="40"/>
      <c r="X6" s="42"/>
      <c r="Y6" t="s">
        <v>40</v>
      </c>
      <c r="Z6" t="s">
        <v>40</v>
      </c>
      <c r="AA6">
        <v>0</v>
      </c>
      <c r="AB6">
        <v>0</v>
      </c>
      <c r="AC6" t="s">
        <v>113</v>
      </c>
    </row>
    <row r="7" spans="1:30" x14ac:dyDescent="0.3">
      <c r="A7" s="19" t="s">
        <v>43</v>
      </c>
      <c r="B7" s="39"/>
      <c r="C7" s="40"/>
      <c r="D7" s="40"/>
      <c r="E7" s="41"/>
      <c r="F7" s="41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40"/>
      <c r="W7" s="40"/>
      <c r="X7" s="42"/>
      <c r="Y7" t="s">
        <v>40</v>
      </c>
      <c r="Z7" t="s">
        <v>40</v>
      </c>
      <c r="AA7">
        <v>0</v>
      </c>
      <c r="AB7">
        <v>2</v>
      </c>
      <c r="AC7" t="s">
        <v>75</v>
      </c>
    </row>
    <row r="8" spans="1:30" ht="15" thickBot="1" x14ac:dyDescent="0.35">
      <c r="A8" s="36"/>
      <c r="B8" s="2">
        <f>SUM(VALUE(B6),VALUE(B7))</f>
        <v>0</v>
      </c>
      <c r="C8" s="2">
        <f>SUM(VALUE(C6),VALUE(C7))</f>
        <v>0</v>
      </c>
      <c r="D8" s="2">
        <f>(D6+D7)/2</f>
        <v>0</v>
      </c>
      <c r="E8" s="3">
        <f>SUM(E6:E7)</f>
        <v>0</v>
      </c>
      <c r="F8" s="3">
        <f>SUM(F6:F7)</f>
        <v>0</v>
      </c>
      <c r="G8" s="2">
        <f>SUM(VALUE(G6),VALUE(G7))</f>
        <v>0</v>
      </c>
      <c r="H8" s="2">
        <f>SUM(VALUE(H6),VALUE(H7))</f>
        <v>0</v>
      </c>
      <c r="I8" s="2" t="e">
        <f>G8/(E8-F8)</f>
        <v>#DIV/0!</v>
      </c>
      <c r="J8" s="56" t="e">
        <f>(E8-F8)/(TEXT(B8,"[h]:mm:ss")*24)</f>
        <v>#DIV/0!</v>
      </c>
      <c r="K8" s="2">
        <f>SUM(VALUE(K6),VALUE(K7))</f>
        <v>0</v>
      </c>
      <c r="L8" s="2" t="e">
        <f>K8/E8</f>
        <v>#DIV/0!</v>
      </c>
      <c r="M8" s="2">
        <f>SUM(VALUE(M6),VALUE(M7))</f>
        <v>0</v>
      </c>
      <c r="N8" s="2">
        <f>SUM(VALUE(N6),VALUE(N7))</f>
        <v>0</v>
      </c>
      <c r="O8" s="8">
        <f>SUM(O6:O7)</f>
        <v>0</v>
      </c>
      <c r="P8" s="2">
        <f>SUM(VALUE(P6),VALUE(P7))</f>
        <v>0</v>
      </c>
      <c r="Q8" s="2">
        <f>SUM(VALUE(Q6),VALUE(Q7))</f>
        <v>0</v>
      </c>
      <c r="R8" s="8">
        <f>SUM(R6:R7)</f>
        <v>0</v>
      </c>
      <c r="S8" s="2">
        <f>SUM(VALUE(S6),VALUE(S7))</f>
        <v>0</v>
      </c>
      <c r="T8" s="2" t="e">
        <f>S8/U8</f>
        <v>#DIV/0!</v>
      </c>
      <c r="U8" s="3">
        <f>SUM(U6:U7)</f>
        <v>0</v>
      </c>
      <c r="V8" s="2">
        <f>SUM(VALUE(V6),VALUE(V7))</f>
        <v>0</v>
      </c>
      <c r="W8" s="2" t="e">
        <f>V8/X8</f>
        <v>#DIV/0!</v>
      </c>
      <c r="X8" s="8">
        <f>SUM(X6:X7)</f>
        <v>0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2</v>
      </c>
      <c r="AC8" s="8"/>
      <c r="AD8" s="1" t="s">
        <v>14</v>
      </c>
    </row>
    <row r="9" spans="1:30" ht="15" thickBot="1" x14ac:dyDescent="0.35">
      <c r="A9" s="36"/>
    </row>
    <row r="10" spans="1:30" ht="24" customHeight="1" thickBot="1" x14ac:dyDescent="0.35">
      <c r="A10" s="21"/>
      <c r="B10" s="22" t="s">
        <v>35</v>
      </c>
      <c r="C10" s="24">
        <f>May!E4+1</f>
        <v>43955</v>
      </c>
      <c r="D10" s="23" t="s">
        <v>34</v>
      </c>
      <c r="E10" s="25">
        <f>C10+6</f>
        <v>43961</v>
      </c>
      <c r="F10" s="26"/>
      <c r="G10" s="27"/>
      <c r="H10" s="13"/>
      <c r="V10" s="43" t="s">
        <v>36</v>
      </c>
      <c r="W10" s="44"/>
      <c r="X10" s="45">
        <f>E10+1</f>
        <v>43962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/>
      <c r="K11" s="6"/>
      <c r="L11" s="6"/>
      <c r="M11" s="6"/>
      <c r="N11" s="6"/>
      <c r="O11" s="6"/>
      <c r="P11" s="6"/>
      <c r="Q11" s="6"/>
      <c r="R11" s="6"/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/>
      <c r="Z11" s="32"/>
      <c r="AA11" s="32"/>
      <c r="AB11" s="32"/>
      <c r="AC11" s="32"/>
    </row>
    <row r="12" spans="1:30" x14ac:dyDescent="0.3">
      <c r="A12" s="19" t="s">
        <v>44</v>
      </c>
      <c r="B12" s="39"/>
      <c r="C12" s="40"/>
      <c r="D12" s="40"/>
      <c r="E12" s="41"/>
      <c r="F12" s="41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1"/>
      <c r="V12" s="40"/>
      <c r="W12" s="40"/>
      <c r="X12" s="42"/>
      <c r="Y12" s="33" t="s">
        <v>40</v>
      </c>
      <c r="Z12" s="33" t="s">
        <v>40</v>
      </c>
      <c r="AA12" s="33">
        <v>0</v>
      </c>
      <c r="AB12" s="33">
        <v>1</v>
      </c>
      <c r="AC12" s="33" t="s">
        <v>115</v>
      </c>
    </row>
    <row r="13" spans="1:30" x14ac:dyDescent="0.3">
      <c r="A13" s="19" t="s">
        <v>43</v>
      </c>
      <c r="B13" s="39"/>
      <c r="C13" s="40"/>
      <c r="D13" s="40"/>
      <c r="E13" s="41"/>
      <c r="F13" s="41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1"/>
      <c r="V13" s="40"/>
      <c r="W13" s="40"/>
      <c r="X13" s="42"/>
      <c r="Y13" s="33" t="s">
        <v>40</v>
      </c>
      <c r="Z13" s="33" t="s">
        <v>40</v>
      </c>
      <c r="AA13" s="33">
        <v>0</v>
      </c>
      <c r="AB13" s="33">
        <v>0</v>
      </c>
      <c r="AC13" s="33" t="s">
        <v>114</v>
      </c>
    </row>
    <row r="14" spans="1:30" ht="15" thickBot="1" x14ac:dyDescent="0.35">
      <c r="A14" s="36"/>
      <c r="B14" s="2">
        <f>SUM(VALUE(B12),VALUE(B13))</f>
        <v>0</v>
      </c>
      <c r="C14" s="2">
        <f>SUM(VALUE(C12),VALUE(C13))</f>
        <v>0</v>
      </c>
      <c r="D14" s="2">
        <f>(D12+D13)/2</f>
        <v>0</v>
      </c>
      <c r="E14" s="3">
        <f t="shared" ref="E14:X14" si="0">SUM(E12:E13)</f>
        <v>0</v>
      </c>
      <c r="F14" s="3">
        <f t="shared" si="0"/>
        <v>0</v>
      </c>
      <c r="G14" s="2">
        <f>SUM(VALUE(G12),VALUE(G13))</f>
        <v>0</v>
      </c>
      <c r="H14" s="2">
        <f>SUM(VALUE(H12),VALUE(H13))</f>
        <v>0</v>
      </c>
      <c r="I14" s="2" t="e">
        <f>G14/(E14-F14)</f>
        <v>#DIV/0!</v>
      </c>
      <c r="J14" s="56" t="e">
        <f>(E14-F14)/(TEXT(B14,"[h]:mm:ss")*24)</f>
        <v>#DIV/0!</v>
      </c>
      <c r="K14" s="2">
        <f>SUM(VALUE(K12),VALUE(K13))</f>
        <v>0</v>
      </c>
      <c r="L14" s="2" t="e">
        <f>K14/E14</f>
        <v>#DIV/0!</v>
      </c>
      <c r="M14" s="2">
        <f>SUM(VALUE(M12),VALUE(M13))</f>
        <v>0</v>
      </c>
      <c r="N14" s="2">
        <f>SUM(VALUE(N12),VALUE(N13))</f>
        <v>0</v>
      </c>
      <c r="O14" s="8">
        <f t="shared" si="0"/>
        <v>0</v>
      </c>
      <c r="P14" s="2">
        <f t="shared" ref="P14:Q14" si="1">SUM(VALUE(P12),VALUE(P13))</f>
        <v>0</v>
      </c>
      <c r="Q14" s="2">
        <f t="shared" si="1"/>
        <v>0</v>
      </c>
      <c r="R14" s="8">
        <f t="shared" si="0"/>
        <v>0</v>
      </c>
      <c r="S14" s="2">
        <f>SUM(VALUE(S12),VALUE(S13))</f>
        <v>0</v>
      </c>
      <c r="T14" s="2" t="e">
        <f>S14/U14</f>
        <v>#DIV/0!</v>
      </c>
      <c r="U14" s="3">
        <f t="shared" si="0"/>
        <v>0</v>
      </c>
      <c r="V14" s="2">
        <f>SUM(VALUE(V12),VALUE(V13))</f>
        <v>0</v>
      </c>
      <c r="W14" s="2" t="e">
        <f>V14/X14</f>
        <v>#DIV/0!</v>
      </c>
      <c r="X14" s="8">
        <f t="shared" si="0"/>
        <v>0</v>
      </c>
      <c r="Y14" s="2">
        <f>SUM(VALUE(Y12),VALUE(Y13))</f>
        <v>0</v>
      </c>
      <c r="Z14" s="57" t="e">
        <f>Y14/AA14</f>
        <v>#DIV/0!</v>
      </c>
      <c r="AA14" s="8">
        <f t="shared" ref="AA14:AB14" si="2">SUM(AA12:AA13)</f>
        <v>0</v>
      </c>
      <c r="AB14" s="8">
        <f t="shared" si="2"/>
        <v>1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43962</v>
      </c>
      <c r="D16" s="23" t="s">
        <v>34</v>
      </c>
      <c r="E16" s="25">
        <f>C16+6</f>
        <v>43968</v>
      </c>
      <c r="F16" s="26"/>
      <c r="G16" s="27"/>
      <c r="H16" s="13"/>
      <c r="U16" s="4"/>
      <c r="V16" s="43" t="s">
        <v>36</v>
      </c>
      <c r="W16" s="44"/>
      <c r="X16" s="45">
        <f>E16+1</f>
        <v>43969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/>
      <c r="I17" s="6" t="s">
        <v>7</v>
      </c>
      <c r="J17" s="6"/>
      <c r="K17" s="6"/>
      <c r="L17" s="6"/>
      <c r="M17" s="6"/>
      <c r="N17" s="6"/>
      <c r="O17" s="6"/>
      <c r="P17" s="6"/>
      <c r="Q17" s="6"/>
      <c r="R17" s="6"/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/>
      <c r="Z17" s="32"/>
      <c r="AA17" s="32"/>
      <c r="AB17" s="32"/>
      <c r="AC17" s="32"/>
    </row>
    <row r="18" spans="1:30" x14ac:dyDescent="0.3">
      <c r="A18" s="19" t="s">
        <v>44</v>
      </c>
      <c r="B18" s="39"/>
      <c r="C18" s="40"/>
      <c r="D18" s="40"/>
      <c r="E18" s="41"/>
      <c r="F18" s="41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40"/>
      <c r="W18" s="40"/>
      <c r="X18" s="42"/>
      <c r="Y18" s="33" t="s">
        <v>40</v>
      </c>
      <c r="Z18" s="33" t="s">
        <v>40</v>
      </c>
      <c r="AA18" s="33">
        <v>0</v>
      </c>
      <c r="AB18" s="33">
        <v>1</v>
      </c>
      <c r="AC18" s="33" t="s">
        <v>116</v>
      </c>
    </row>
    <row r="19" spans="1:30" x14ac:dyDescent="0.3">
      <c r="A19" s="19" t="s">
        <v>43</v>
      </c>
      <c r="B19" s="39"/>
      <c r="C19" s="40"/>
      <c r="D19" s="40"/>
      <c r="E19" s="41"/>
      <c r="F19" s="41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40"/>
      <c r="W19" s="40"/>
      <c r="X19" s="42"/>
      <c r="Y19" s="33" t="s">
        <v>40</v>
      </c>
      <c r="Z19" s="33" t="s">
        <v>40</v>
      </c>
      <c r="AA19" s="33">
        <v>0</v>
      </c>
      <c r="AB19" s="33">
        <v>1</v>
      </c>
      <c r="AC19" s="33" t="s">
        <v>117</v>
      </c>
    </row>
    <row r="20" spans="1:30" ht="15" thickBot="1" x14ac:dyDescent="0.35">
      <c r="A20" s="36"/>
      <c r="B20" s="2">
        <f>SUM(VALUE(B18),VALUE(B19))</f>
        <v>0</v>
      </c>
      <c r="C20" s="2">
        <f>SUM(VALUE(C18),VALUE(C19))</f>
        <v>0</v>
      </c>
      <c r="D20" s="2">
        <f>(D18+D19)/2</f>
        <v>0</v>
      </c>
      <c r="E20" s="3">
        <f t="shared" ref="E20:X20" si="3">SUM(E18:E19)</f>
        <v>0</v>
      </c>
      <c r="F20" s="3">
        <f t="shared" si="3"/>
        <v>0</v>
      </c>
      <c r="G20" s="2">
        <f>SUM(VALUE(G18),VALUE(G19))</f>
        <v>0</v>
      </c>
      <c r="H20" s="2">
        <f>SUM(VALUE(H18),VALUE(H19))</f>
        <v>0</v>
      </c>
      <c r="I20" s="2" t="e">
        <f>G20/(E20-F20)</f>
        <v>#DIV/0!</v>
      </c>
      <c r="J20" s="56" t="e">
        <f>(E20-F20)/(TEXT(B20,"[h]:mm:ss")*24)</f>
        <v>#DIV/0!</v>
      </c>
      <c r="K20" s="2">
        <f>SUM(VALUE(K18),VALUE(K19))</f>
        <v>0</v>
      </c>
      <c r="L20" s="2" t="e">
        <f>K20/E20</f>
        <v>#DIV/0!</v>
      </c>
      <c r="M20" s="2">
        <f>SUM(VALUE(M18),VALUE(M19))</f>
        <v>0</v>
      </c>
      <c r="N20" s="2">
        <f>SUM(VALUE(N18),VALUE(N19))</f>
        <v>0</v>
      </c>
      <c r="O20" s="8">
        <f t="shared" si="3"/>
        <v>0</v>
      </c>
      <c r="P20" s="2">
        <f t="shared" ref="P20:Q20" si="4">SUM(VALUE(P18),VALUE(P19))</f>
        <v>0</v>
      </c>
      <c r="Q20" s="2">
        <f t="shared" si="4"/>
        <v>0</v>
      </c>
      <c r="R20" s="8">
        <f t="shared" si="3"/>
        <v>0</v>
      </c>
      <c r="S20" s="2">
        <f>SUM(VALUE(S18),VALUE(S19))</f>
        <v>0</v>
      </c>
      <c r="T20" s="2" t="e">
        <f>S20/U20</f>
        <v>#DIV/0!</v>
      </c>
      <c r="U20" s="3">
        <f t="shared" si="3"/>
        <v>0</v>
      </c>
      <c r="V20" s="2">
        <f>SUM(VALUE(V18),VALUE(V19))</f>
        <v>0</v>
      </c>
      <c r="W20" s="2" t="e">
        <f>V20/X20</f>
        <v>#DIV/0!</v>
      </c>
      <c r="X20" s="8">
        <f t="shared" si="3"/>
        <v>0</v>
      </c>
      <c r="Y20" s="2">
        <f>SUM(VALUE(Y18),VALUE(Y19))</f>
        <v>0</v>
      </c>
      <c r="Z20" s="57" t="e">
        <f>Y20/AA20</f>
        <v>#DIV/0!</v>
      </c>
      <c r="AA20" s="8">
        <f t="shared" ref="AA20:AB20" si="5">SUM(AA18:AA19)</f>
        <v>0</v>
      </c>
      <c r="AB20" s="8">
        <f t="shared" si="5"/>
        <v>2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43969</v>
      </c>
      <c r="D22" s="23" t="s">
        <v>34</v>
      </c>
      <c r="E22" s="25">
        <f>C22+6</f>
        <v>43975</v>
      </c>
      <c r="F22" s="26"/>
      <c r="G22" s="27"/>
      <c r="H22" s="13"/>
      <c r="U22" s="4"/>
      <c r="V22" s="43" t="s">
        <v>36</v>
      </c>
      <c r="W22" s="44"/>
      <c r="X22" s="45">
        <f>E22+1</f>
        <v>43976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/>
      <c r="I23" s="6" t="s">
        <v>7</v>
      </c>
      <c r="J23" s="6"/>
      <c r="K23" s="6"/>
      <c r="L23" s="6"/>
      <c r="M23" s="6"/>
      <c r="N23" s="6"/>
      <c r="O23" s="6"/>
      <c r="P23" s="6"/>
      <c r="Q23" s="6"/>
      <c r="R23" s="6"/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/>
      <c r="Z23" s="32"/>
      <c r="AA23" s="32"/>
      <c r="AB23" s="32"/>
      <c r="AC23" s="32"/>
    </row>
    <row r="24" spans="1:30" x14ac:dyDescent="0.3">
      <c r="A24" s="19" t="s">
        <v>44</v>
      </c>
      <c r="B24" s="39"/>
      <c r="C24" s="40"/>
      <c r="D24" s="40"/>
      <c r="E24" s="41"/>
      <c r="F24" s="41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40"/>
      <c r="W24" s="40"/>
      <c r="X24" s="42"/>
      <c r="Y24" s="33" t="s">
        <v>40</v>
      </c>
      <c r="Z24" s="33" t="s">
        <v>40</v>
      </c>
      <c r="AA24" s="33">
        <v>0</v>
      </c>
      <c r="AB24" s="33">
        <v>1</v>
      </c>
      <c r="AC24" s="33" t="s">
        <v>119</v>
      </c>
    </row>
    <row r="25" spans="1:30" x14ac:dyDescent="0.3">
      <c r="A25" s="19" t="s">
        <v>43</v>
      </c>
      <c r="B25" s="39"/>
      <c r="C25" s="40"/>
      <c r="D25" s="40"/>
      <c r="E25" s="41"/>
      <c r="F25" s="41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40"/>
      <c r="W25" s="40"/>
      <c r="X25" s="42"/>
      <c r="Y25" s="33" t="s">
        <v>40</v>
      </c>
      <c r="Z25" s="33" t="s">
        <v>40</v>
      </c>
      <c r="AA25" s="33">
        <v>0</v>
      </c>
      <c r="AB25" s="33">
        <v>0</v>
      </c>
      <c r="AC25" s="33" t="s">
        <v>118</v>
      </c>
    </row>
    <row r="26" spans="1:30" ht="15" thickBot="1" x14ac:dyDescent="0.35">
      <c r="A26" s="36"/>
      <c r="B26" s="2">
        <f>SUM(VALUE(B24),VALUE(B25))</f>
        <v>0</v>
      </c>
      <c r="C26" s="2">
        <f>SUM(VALUE(C24),VALUE(C25))</f>
        <v>0</v>
      </c>
      <c r="D26" s="2">
        <f>(D24+D25)/2</f>
        <v>0</v>
      </c>
      <c r="E26" s="3">
        <f t="shared" ref="E26:X26" si="6">SUM(E24:E25)</f>
        <v>0</v>
      </c>
      <c r="F26" s="3">
        <f t="shared" si="6"/>
        <v>0</v>
      </c>
      <c r="G26" s="2">
        <f>SUM(VALUE(G24),VALUE(G25))</f>
        <v>0</v>
      </c>
      <c r="H26" s="2">
        <f>SUM(VALUE(H24),VALUE(H25))</f>
        <v>0</v>
      </c>
      <c r="I26" s="2" t="e">
        <f>G26/(E26-F26)</f>
        <v>#DIV/0!</v>
      </c>
      <c r="J26" s="56" t="e">
        <f>(E26-F26)/(TEXT(B26,"[h]:mm:ss")*24)</f>
        <v>#DIV/0!</v>
      </c>
      <c r="K26" s="2">
        <f>SUM(VALUE(K24),VALUE(K25))</f>
        <v>0</v>
      </c>
      <c r="L26" s="2" t="e">
        <f>K26/E26</f>
        <v>#DIV/0!</v>
      </c>
      <c r="M26" s="2">
        <f>SUM(VALUE(M24),VALUE(M25))</f>
        <v>0</v>
      </c>
      <c r="N26" s="2">
        <f>SUM(VALUE(N24),VALUE(N25))</f>
        <v>0</v>
      </c>
      <c r="O26" s="8">
        <f t="shared" si="6"/>
        <v>0</v>
      </c>
      <c r="P26" s="2">
        <f t="shared" ref="P26:Q26" si="7">SUM(VALUE(P24),VALUE(P25))</f>
        <v>0</v>
      </c>
      <c r="Q26" s="2">
        <f t="shared" si="7"/>
        <v>0</v>
      </c>
      <c r="R26" s="8">
        <f t="shared" si="6"/>
        <v>0</v>
      </c>
      <c r="S26" s="2">
        <f>SUM(VALUE(S24),VALUE(S25))</f>
        <v>0</v>
      </c>
      <c r="T26" s="2" t="e">
        <f>S26/U26</f>
        <v>#DIV/0!</v>
      </c>
      <c r="U26" s="3">
        <f t="shared" si="6"/>
        <v>0</v>
      </c>
      <c r="V26" s="2">
        <f>SUM(VALUE(V24),VALUE(V25))</f>
        <v>0</v>
      </c>
      <c r="W26" s="2" t="e">
        <f>V26/X26</f>
        <v>#DIV/0!</v>
      </c>
      <c r="X26" s="8">
        <f t="shared" si="6"/>
        <v>0</v>
      </c>
      <c r="Y26" s="2">
        <f>SUM(VALUE(Y24),VALUE(Y25))</f>
        <v>0</v>
      </c>
      <c r="Z26" s="57" t="e">
        <f>Y26/AA26</f>
        <v>#DIV/0!</v>
      </c>
      <c r="AA26" s="8">
        <f t="shared" ref="AA26:AB26" si="8">SUM(AA24:AA25)</f>
        <v>0</v>
      </c>
      <c r="AB26" s="8">
        <f t="shared" si="8"/>
        <v>1</v>
      </c>
      <c r="AC26" s="8"/>
      <c r="AD26" s="1" t="s">
        <v>14</v>
      </c>
    </row>
    <row r="27" spans="1:30" ht="15" thickBot="1" x14ac:dyDescent="0.35">
      <c r="A27" s="36"/>
    </row>
    <row r="28" spans="1:30" ht="24" customHeight="1" thickBot="1" x14ac:dyDescent="0.35">
      <c r="A28" s="37"/>
      <c r="B28" s="22" t="s">
        <v>35</v>
      </c>
      <c r="C28" s="24">
        <f>E22+1</f>
        <v>43976</v>
      </c>
      <c r="D28" s="23" t="s">
        <v>34</v>
      </c>
      <c r="E28" s="25">
        <f>C28+6</f>
        <v>43982</v>
      </c>
      <c r="F28" s="26"/>
      <c r="G28" s="27"/>
      <c r="H28" s="13"/>
      <c r="U28" s="4"/>
      <c r="V28" s="43" t="s">
        <v>36</v>
      </c>
      <c r="W28" s="44"/>
      <c r="X28" s="45">
        <f>E28+1</f>
        <v>43983</v>
      </c>
      <c r="Y28" s="4"/>
      <c r="Z28" s="4"/>
      <c r="AA28" s="4"/>
      <c r="AB28" s="4"/>
      <c r="AC28" s="4"/>
    </row>
    <row r="29" spans="1:30" ht="45.6" x14ac:dyDescent="0.3">
      <c r="A29" s="36"/>
      <c r="B29" s="5" t="s">
        <v>1</v>
      </c>
      <c r="C29" s="6" t="s">
        <v>2</v>
      </c>
      <c r="D29" s="6" t="s">
        <v>3</v>
      </c>
      <c r="E29" s="6" t="s">
        <v>4</v>
      </c>
      <c r="F29" s="6" t="s">
        <v>5</v>
      </c>
      <c r="G29" s="6" t="s">
        <v>6</v>
      </c>
      <c r="H29" s="6"/>
      <c r="I29" s="6" t="s">
        <v>7</v>
      </c>
      <c r="J29" s="6"/>
      <c r="K29" s="6"/>
      <c r="L29" s="6"/>
      <c r="M29" s="6"/>
      <c r="N29" s="6"/>
      <c r="O29" s="6"/>
      <c r="P29" s="6"/>
      <c r="Q29" s="6"/>
      <c r="R29" s="6"/>
      <c r="S29" s="6" t="s">
        <v>8</v>
      </c>
      <c r="T29" s="6" t="s">
        <v>9</v>
      </c>
      <c r="U29" s="6" t="s">
        <v>10</v>
      </c>
      <c r="V29" s="6" t="s">
        <v>11</v>
      </c>
      <c r="W29" s="6" t="s">
        <v>12</v>
      </c>
      <c r="X29" s="7" t="s">
        <v>13</v>
      </c>
      <c r="Y29" s="32"/>
      <c r="Z29" s="32"/>
      <c r="AA29" s="32"/>
      <c r="AB29" s="32"/>
      <c r="AC29" s="32"/>
    </row>
    <row r="30" spans="1:30" x14ac:dyDescent="0.3">
      <c r="A30" s="19" t="s">
        <v>44</v>
      </c>
      <c r="B30" s="39"/>
      <c r="C30" s="40"/>
      <c r="D30" s="40"/>
      <c r="E30" s="41"/>
      <c r="F30" s="41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1"/>
      <c r="V30" s="40"/>
      <c r="W30" s="40"/>
      <c r="X30" s="42"/>
      <c r="Y30" s="33" t="s">
        <v>40</v>
      </c>
      <c r="Z30" s="33" t="s">
        <v>40</v>
      </c>
      <c r="AA30" s="33">
        <v>0</v>
      </c>
      <c r="AB30" s="33">
        <v>2</v>
      </c>
      <c r="AC30" s="33" t="s">
        <v>121</v>
      </c>
    </row>
    <row r="31" spans="1:30" x14ac:dyDescent="0.3">
      <c r="A31" s="19" t="s">
        <v>43</v>
      </c>
      <c r="B31" s="39"/>
      <c r="C31" s="40"/>
      <c r="D31" s="40"/>
      <c r="E31" s="41"/>
      <c r="F31" s="41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1"/>
      <c r="V31" s="40"/>
      <c r="W31" s="40"/>
      <c r="X31" s="42"/>
      <c r="Y31" s="33" t="s">
        <v>40</v>
      </c>
      <c r="Z31" s="33" t="s">
        <v>40</v>
      </c>
      <c r="AA31" s="33">
        <v>0</v>
      </c>
      <c r="AB31" s="33">
        <v>0</v>
      </c>
      <c r="AC31" s="33" t="s">
        <v>120</v>
      </c>
    </row>
    <row r="32" spans="1:30" ht="15" thickBot="1" x14ac:dyDescent="0.35">
      <c r="A32" s="36"/>
      <c r="B32" s="2">
        <f>SUM(VALUE(B30),VALUE(B31))</f>
        <v>0</v>
      </c>
      <c r="C32" s="2">
        <f>SUM(VALUE(C30),VALUE(C31))</f>
        <v>0</v>
      </c>
      <c r="D32" s="2">
        <f>(D30+D31)/2</f>
        <v>0</v>
      </c>
      <c r="E32" s="3">
        <f t="shared" ref="E32:X32" si="9">SUM(E30:E31)</f>
        <v>0</v>
      </c>
      <c r="F32" s="3">
        <f t="shared" si="9"/>
        <v>0</v>
      </c>
      <c r="G32" s="2">
        <f>SUM(VALUE(G30),VALUE(G31))</f>
        <v>0</v>
      </c>
      <c r="H32" s="2">
        <f>SUM(VALUE(H30),VALUE(H31))</f>
        <v>0</v>
      </c>
      <c r="I32" s="2" t="e">
        <f>G32/(E32-F32)</f>
        <v>#DIV/0!</v>
      </c>
      <c r="J32" s="56" t="e">
        <f>(E32-F32)/(TEXT(B32,"[h]:mm:ss")*24)</f>
        <v>#DIV/0!</v>
      </c>
      <c r="K32" s="2">
        <f>SUM(VALUE(K30),VALUE(K31))</f>
        <v>0</v>
      </c>
      <c r="L32" s="2" t="e">
        <f>K32/E32</f>
        <v>#DIV/0!</v>
      </c>
      <c r="M32" s="2">
        <f>SUM(VALUE(M30),VALUE(M31))</f>
        <v>0</v>
      </c>
      <c r="N32" s="2">
        <f>SUM(VALUE(N30),VALUE(N31))</f>
        <v>0</v>
      </c>
      <c r="O32" s="8">
        <f t="shared" si="9"/>
        <v>0</v>
      </c>
      <c r="P32" s="2">
        <f t="shared" ref="P32:Q32" si="10">SUM(VALUE(P30),VALUE(P31))</f>
        <v>0</v>
      </c>
      <c r="Q32" s="2">
        <f t="shared" si="10"/>
        <v>0</v>
      </c>
      <c r="R32" s="8">
        <f t="shared" si="9"/>
        <v>0</v>
      </c>
      <c r="S32" s="2">
        <f>SUM(VALUE(S30),VALUE(S31))</f>
        <v>0</v>
      </c>
      <c r="T32" s="2" t="e">
        <f>S32/U32</f>
        <v>#DIV/0!</v>
      </c>
      <c r="U32" s="3">
        <f t="shared" si="9"/>
        <v>0</v>
      </c>
      <c r="V32" s="2">
        <f>SUM(VALUE(V30),VALUE(V31))</f>
        <v>0</v>
      </c>
      <c r="W32" s="2" t="e">
        <f>V32/X32</f>
        <v>#DIV/0!</v>
      </c>
      <c r="X32" s="8">
        <f t="shared" si="9"/>
        <v>0</v>
      </c>
      <c r="Y32" s="2">
        <f>SUM(VALUE(Y30),VALUE(Y31))</f>
        <v>0</v>
      </c>
      <c r="Z32" s="57" t="e">
        <f>Y32/AA32</f>
        <v>#DIV/0!</v>
      </c>
      <c r="AA32" s="8">
        <f t="shared" ref="AA32:AB32" si="11">SUM(AA30:AA31)</f>
        <v>0</v>
      </c>
      <c r="AB32" s="8">
        <f t="shared" si="11"/>
        <v>2</v>
      </c>
      <c r="AC32" s="8"/>
      <c r="AD32" s="1" t="s">
        <v>14</v>
      </c>
    </row>
    <row r="33" spans="1:30" s="28" customFormat="1" ht="15" thickBot="1" x14ac:dyDescent="0.35">
      <c r="A33" s="38"/>
      <c r="B33" s="29"/>
      <c r="C33" s="29"/>
      <c r="D33" s="29"/>
      <c r="E33" s="30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29"/>
      <c r="W33" s="29"/>
      <c r="X33" s="30"/>
      <c r="Y33" s="30"/>
      <c r="Z33" s="30"/>
      <c r="AA33" s="30"/>
      <c r="AB33" s="30"/>
      <c r="AC33" s="30"/>
      <c r="AD33" s="31"/>
    </row>
    <row r="34" spans="1:30" ht="15" hidden="1" thickBot="1" x14ac:dyDescent="0.35"/>
    <row r="35" spans="1:30" ht="15" hidden="1" thickBot="1" x14ac:dyDescent="0.35"/>
    <row r="36" spans="1:30" ht="15" hidden="1" thickBot="1" x14ac:dyDescent="0.35"/>
    <row r="37" spans="1:30" ht="15" hidden="1" thickBot="1" x14ac:dyDescent="0.35"/>
    <row r="38" spans="1:30" ht="15" hidden="1" thickBot="1" x14ac:dyDescent="0.35"/>
    <row r="39" spans="1:30" ht="15" hidden="1" thickBot="1" x14ac:dyDescent="0.35"/>
    <row r="40" spans="1:30" x14ac:dyDescent="0.3">
      <c r="U40" s="72" t="s">
        <v>15</v>
      </c>
      <c r="V40" s="73"/>
      <c r="W40" s="73"/>
      <c r="X40" s="9" t="e">
        <f>SUM(S14,S20,S26,S32,S38)/SUM(U14,U20,U26,U32,U38)</f>
        <v>#DIV/0!</v>
      </c>
      <c r="Y40" s="34"/>
      <c r="Z40" s="34"/>
      <c r="AA40" s="34"/>
      <c r="AB40" s="34"/>
      <c r="AC40" s="34"/>
    </row>
    <row r="41" spans="1:30" ht="15" thickBot="1" x14ac:dyDescent="0.35">
      <c r="U41" s="74" t="s">
        <v>16</v>
      </c>
      <c r="V41" s="75"/>
      <c r="W41" s="75"/>
      <c r="X41" s="12">
        <f>IFERROR((S14+S20+S26+S32+S38)/(B14+B20+B26+B32+B38),0)</f>
        <v>0</v>
      </c>
      <c r="Y41" s="35"/>
      <c r="Z41" s="35"/>
      <c r="AA41" s="35"/>
      <c r="AB41" s="35"/>
      <c r="AC41" s="35"/>
    </row>
    <row r="42" spans="1:30" x14ac:dyDescent="0.3">
      <c r="U42" s="72" t="s">
        <v>17</v>
      </c>
      <c r="V42" s="73"/>
      <c r="W42" s="73"/>
      <c r="X42" s="10">
        <f>IFERROR((X14+X20+X26+X32+X38)/(E14+E20+E26+E32+E38+X14+X20+X26+X32+X38),0)</f>
        <v>0</v>
      </c>
      <c r="Y42" s="35"/>
      <c r="Z42" s="35"/>
      <c r="AA42" s="35"/>
      <c r="AB42" s="35"/>
      <c r="AC42" s="35"/>
    </row>
    <row r="43" spans="1:30" ht="15" thickBot="1" x14ac:dyDescent="0.35">
      <c r="U43" s="76" t="s">
        <v>18</v>
      </c>
      <c r="V43" s="77"/>
      <c r="W43" s="77"/>
      <c r="X43" s="11" t="e">
        <f>SUM(V14,V20,V26,V32,V38)/SUM(X14,X20,X26,X32,X38)</f>
        <v>#DIV/0!</v>
      </c>
      <c r="Y43" s="34"/>
      <c r="Z43" s="34"/>
      <c r="AA43" s="34"/>
      <c r="AB43" s="34"/>
      <c r="AC43" s="34"/>
    </row>
  </sheetData>
  <mergeCells count="5">
    <mergeCell ref="U40:W40"/>
    <mergeCell ref="U41:W41"/>
    <mergeCell ref="U42:W42"/>
    <mergeCell ref="U43:W43"/>
    <mergeCell ref="B1:X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Normal="100" workbookViewId="0">
      <selection activeCell="W36" sqref="W36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33203125" customWidth="1"/>
    <col min="4" max="4" width="9.33203125" bestFit="1" customWidth="1"/>
    <col min="5" max="5" width="11.33203125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0.664062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46"/>
      <c r="Z1" s="46"/>
      <c r="AA1" s="46"/>
      <c r="AB1" s="46"/>
      <c r="AC1" s="46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21"/>
      <c r="B4" s="22" t="s">
        <v>35</v>
      </c>
      <c r="C4" s="24">
        <f>May!E28+1</f>
        <v>43983</v>
      </c>
      <c r="D4" s="23" t="s">
        <v>34</v>
      </c>
      <c r="E4" s="25">
        <f>C4+6</f>
        <v>43989</v>
      </c>
      <c r="F4" s="26"/>
      <c r="G4" s="27"/>
      <c r="H4" s="13"/>
      <c r="V4" s="43" t="s">
        <v>36</v>
      </c>
      <c r="W4" s="44"/>
      <c r="X4" s="45">
        <f>E4+1</f>
        <v>43990</v>
      </c>
    </row>
    <row r="5" spans="1:30" ht="45.6" x14ac:dyDescent="0.3"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/>
      <c r="I5" s="6" t="s">
        <v>7</v>
      </c>
      <c r="J5" s="6"/>
      <c r="K5" s="6"/>
      <c r="L5" s="6"/>
      <c r="M5" s="6"/>
      <c r="N5" s="6"/>
      <c r="O5" s="6"/>
      <c r="P5" s="6"/>
      <c r="Q5" s="6"/>
      <c r="R5" s="6"/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/>
      <c r="Z5" s="32"/>
      <c r="AA5" s="32"/>
      <c r="AB5" s="32"/>
      <c r="AC5" s="32"/>
    </row>
    <row r="6" spans="1:30" x14ac:dyDescent="0.3">
      <c r="A6" s="19" t="s">
        <v>44</v>
      </c>
      <c r="B6" s="39"/>
      <c r="C6" s="40"/>
      <c r="D6" s="40"/>
      <c r="E6" s="41"/>
      <c r="F6" s="4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  <c r="V6" s="40"/>
      <c r="W6" s="40"/>
      <c r="X6" s="42"/>
      <c r="Y6" s="33" t="s">
        <v>40</v>
      </c>
      <c r="Z6" s="33" t="s">
        <v>40</v>
      </c>
      <c r="AA6" s="33">
        <v>0</v>
      </c>
      <c r="AB6" s="33">
        <v>3</v>
      </c>
      <c r="AC6" s="33" t="s">
        <v>122</v>
      </c>
    </row>
    <row r="7" spans="1:30" x14ac:dyDescent="0.3">
      <c r="A7" s="19" t="s">
        <v>43</v>
      </c>
      <c r="B7" s="39"/>
      <c r="C7" s="40"/>
      <c r="D7" s="40"/>
      <c r="E7" s="41"/>
      <c r="F7" s="41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40"/>
      <c r="W7" s="40"/>
      <c r="X7" s="42"/>
      <c r="Y7" s="33" t="s">
        <v>40</v>
      </c>
      <c r="Z7" s="33" t="s">
        <v>40</v>
      </c>
      <c r="AA7" s="33">
        <v>0</v>
      </c>
      <c r="AB7" s="33">
        <v>0</v>
      </c>
      <c r="AC7" s="33" t="s">
        <v>123</v>
      </c>
    </row>
    <row r="8" spans="1:30" ht="15" thickBot="1" x14ac:dyDescent="0.35">
      <c r="A8" s="36"/>
      <c r="B8" s="2">
        <f>SUM(VALUE(B6),VALUE(B7))</f>
        <v>0</v>
      </c>
      <c r="C8" s="2">
        <f>SUM(VALUE(C6),VALUE(C7))</f>
        <v>0</v>
      </c>
      <c r="D8" s="2">
        <f>(D6+D7)/2</f>
        <v>0</v>
      </c>
      <c r="E8" s="3">
        <f t="shared" ref="E8:X8" si="0">SUM(E6:E7)</f>
        <v>0</v>
      </c>
      <c r="F8" s="3">
        <f t="shared" si="0"/>
        <v>0</v>
      </c>
      <c r="G8" s="2">
        <f>SUM(VALUE(G6),VALUE(G7))</f>
        <v>0</v>
      </c>
      <c r="H8" s="2">
        <f>SUM(VALUE(H6),VALUE(H7))</f>
        <v>0</v>
      </c>
      <c r="I8" s="2" t="e">
        <f>G8/(E8-F8)</f>
        <v>#DIV/0!</v>
      </c>
      <c r="J8" s="56" t="e">
        <f>(E8-F8)/(TEXT(B8,"[h]:mm:ss")*24)</f>
        <v>#DIV/0!</v>
      </c>
      <c r="K8" s="2">
        <f>SUM(VALUE(K6),VALUE(K7))</f>
        <v>0</v>
      </c>
      <c r="L8" s="2" t="e">
        <f>K8/E8</f>
        <v>#DIV/0!</v>
      </c>
      <c r="M8" s="2">
        <f>SUM(VALUE(M6),VALUE(M7))</f>
        <v>0</v>
      </c>
      <c r="N8" s="2">
        <f>SUM(VALUE(N6),VALUE(N7))</f>
        <v>0</v>
      </c>
      <c r="O8" s="8">
        <f t="shared" si="0"/>
        <v>0</v>
      </c>
      <c r="P8" s="2">
        <f t="shared" ref="P8:Q8" si="1">SUM(VALUE(P6),VALUE(P7))</f>
        <v>0</v>
      </c>
      <c r="Q8" s="2">
        <f t="shared" si="1"/>
        <v>0</v>
      </c>
      <c r="R8" s="8">
        <f t="shared" si="0"/>
        <v>0</v>
      </c>
      <c r="S8" s="2">
        <f>SUM(VALUE(S6),VALUE(S7))</f>
        <v>0</v>
      </c>
      <c r="T8" s="2" t="e">
        <f>S8/U8</f>
        <v>#DIV/0!</v>
      </c>
      <c r="U8" s="3">
        <f t="shared" si="0"/>
        <v>0</v>
      </c>
      <c r="V8" s="2">
        <f>SUM(VALUE(V6),VALUE(V7))</f>
        <v>0</v>
      </c>
      <c r="W8" s="2" t="e">
        <f>V8/X8</f>
        <v>#DIV/0!</v>
      </c>
      <c r="X8" s="8">
        <f t="shared" si="0"/>
        <v>0</v>
      </c>
      <c r="Y8" s="2">
        <f>SUM(VALUE(Y6),VALUE(Y7))</f>
        <v>0</v>
      </c>
      <c r="Z8" s="57" t="e">
        <f>Y8/AA8</f>
        <v>#DIV/0!</v>
      </c>
      <c r="AA8" s="8">
        <f t="shared" ref="AA8:AB8" si="2">SUM(AA6:AA7)</f>
        <v>0</v>
      </c>
      <c r="AB8" s="8">
        <f t="shared" si="2"/>
        <v>3</v>
      </c>
      <c r="AC8" s="8"/>
      <c r="AD8" s="1" t="s">
        <v>14</v>
      </c>
    </row>
    <row r="9" spans="1:30" ht="15" thickBot="1" x14ac:dyDescent="0.35">
      <c r="A9" s="36"/>
    </row>
    <row r="10" spans="1:30" ht="24" customHeight="1" thickBot="1" x14ac:dyDescent="0.35">
      <c r="A10" s="37"/>
      <c r="B10" s="22" t="s">
        <v>35</v>
      </c>
      <c r="C10" s="24">
        <f>E4+1</f>
        <v>43990</v>
      </c>
      <c r="D10" s="23" t="s">
        <v>34</v>
      </c>
      <c r="E10" s="25">
        <f>C10+6</f>
        <v>43996</v>
      </c>
      <c r="F10" s="26"/>
      <c r="G10" s="27"/>
      <c r="H10" s="13"/>
      <c r="U10" s="4"/>
      <c r="V10" s="43" t="s">
        <v>36</v>
      </c>
      <c r="W10" s="44"/>
      <c r="X10" s="45">
        <f>E10+1</f>
        <v>43997</v>
      </c>
      <c r="Y10" s="4"/>
      <c r="Z10" s="4"/>
      <c r="AA10" s="4"/>
      <c r="AB10" s="4"/>
      <c r="AC10" s="4"/>
    </row>
    <row r="11" spans="1:30" ht="45.6" x14ac:dyDescent="0.3">
      <c r="A11" s="36"/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/>
      <c r="K11" s="6"/>
      <c r="L11" s="6"/>
      <c r="M11" s="6"/>
      <c r="N11" s="6"/>
      <c r="O11" s="6"/>
      <c r="P11" s="6"/>
      <c r="Q11" s="6"/>
      <c r="R11" s="6"/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/>
      <c r="Z11" s="32"/>
      <c r="AA11" s="32"/>
      <c r="AB11" s="32"/>
      <c r="AC11" s="32"/>
    </row>
    <row r="12" spans="1:30" x14ac:dyDescent="0.3">
      <c r="A12" s="19" t="s">
        <v>44</v>
      </c>
      <c r="B12" s="39"/>
      <c r="C12" s="40"/>
      <c r="D12" s="40"/>
      <c r="E12" s="41"/>
      <c r="F12" s="41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1"/>
      <c r="V12" s="40"/>
      <c r="W12" s="40"/>
      <c r="X12" s="42"/>
      <c r="Y12" s="33" t="s">
        <v>40</v>
      </c>
      <c r="Z12" s="33" t="s">
        <v>40</v>
      </c>
      <c r="AA12" s="33">
        <v>0</v>
      </c>
      <c r="AB12" s="33">
        <v>1</v>
      </c>
      <c r="AC12" s="33" t="s">
        <v>125</v>
      </c>
    </row>
    <row r="13" spans="1:30" x14ac:dyDescent="0.3">
      <c r="A13" s="19" t="s">
        <v>43</v>
      </c>
      <c r="B13" s="39"/>
      <c r="C13" s="40"/>
      <c r="D13" s="40"/>
      <c r="E13" s="41"/>
      <c r="F13" s="41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1"/>
      <c r="V13" s="40"/>
      <c r="W13" s="40"/>
      <c r="X13" s="42"/>
      <c r="Y13" s="33" t="s">
        <v>40</v>
      </c>
      <c r="Z13" s="33" t="s">
        <v>40</v>
      </c>
      <c r="AA13" s="33">
        <v>0</v>
      </c>
      <c r="AB13" s="33">
        <v>0</v>
      </c>
      <c r="AC13" s="33" t="s">
        <v>124</v>
      </c>
    </row>
    <row r="14" spans="1:30" ht="15" thickBot="1" x14ac:dyDescent="0.35">
      <c r="A14" s="36"/>
      <c r="B14" s="2">
        <f>SUM(VALUE(B12),VALUE(B13))</f>
        <v>0</v>
      </c>
      <c r="C14" s="2">
        <f>SUM(VALUE(C12),VALUE(C13))</f>
        <v>0</v>
      </c>
      <c r="D14" s="2">
        <f>(D12+D13)/2</f>
        <v>0</v>
      </c>
      <c r="E14" s="3">
        <f t="shared" ref="E14:X14" si="3">SUM(E12:E13)</f>
        <v>0</v>
      </c>
      <c r="F14" s="3">
        <f t="shared" si="3"/>
        <v>0</v>
      </c>
      <c r="G14" s="2">
        <f>SUM(VALUE(G12),VALUE(G13))</f>
        <v>0</v>
      </c>
      <c r="H14" s="2">
        <f>SUM(VALUE(H12),VALUE(H13))</f>
        <v>0</v>
      </c>
      <c r="I14" s="2" t="e">
        <f>G14/(E14-F14)</f>
        <v>#DIV/0!</v>
      </c>
      <c r="J14" s="56" t="e">
        <f>(E14-F14)/(TEXT(B14,"[h]:mm:ss")*24)</f>
        <v>#DIV/0!</v>
      </c>
      <c r="K14" s="2">
        <f>SUM(VALUE(K12),VALUE(K13))</f>
        <v>0</v>
      </c>
      <c r="L14" s="2" t="e">
        <f>K14/E14</f>
        <v>#DIV/0!</v>
      </c>
      <c r="M14" s="2">
        <f>SUM(VALUE(M12),VALUE(M13))</f>
        <v>0</v>
      </c>
      <c r="N14" s="2">
        <f>SUM(VALUE(N12),VALUE(N13))</f>
        <v>0</v>
      </c>
      <c r="O14" s="8">
        <f t="shared" si="3"/>
        <v>0</v>
      </c>
      <c r="P14" s="2">
        <f t="shared" ref="P14:Q14" si="4">SUM(VALUE(P12),VALUE(P13))</f>
        <v>0</v>
      </c>
      <c r="Q14" s="2">
        <f t="shared" si="4"/>
        <v>0</v>
      </c>
      <c r="R14" s="8">
        <f t="shared" si="3"/>
        <v>0</v>
      </c>
      <c r="S14" s="2">
        <f>SUM(VALUE(S12),VALUE(S13))</f>
        <v>0</v>
      </c>
      <c r="T14" s="2" t="e">
        <f>S14/U14</f>
        <v>#DIV/0!</v>
      </c>
      <c r="U14" s="3">
        <f t="shared" si="3"/>
        <v>0</v>
      </c>
      <c r="V14" s="2">
        <f>SUM(VALUE(V12),VALUE(V13))</f>
        <v>0</v>
      </c>
      <c r="W14" s="2" t="e">
        <f>V14/X14</f>
        <v>#DIV/0!</v>
      </c>
      <c r="X14" s="8">
        <f t="shared" si="3"/>
        <v>0</v>
      </c>
      <c r="Y14" s="2">
        <f>SUM(VALUE(Y12),VALUE(Y13))</f>
        <v>0</v>
      </c>
      <c r="Z14" s="57" t="e">
        <f>Y14/AA14</f>
        <v>#DIV/0!</v>
      </c>
      <c r="AA14" s="8">
        <f t="shared" ref="AA14:AB14" si="5">SUM(AA12:AA13)</f>
        <v>0</v>
      </c>
      <c r="AB14" s="8">
        <f t="shared" si="5"/>
        <v>1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43997</v>
      </c>
      <c r="D16" s="23" t="s">
        <v>34</v>
      </c>
      <c r="E16" s="25">
        <f>C16+6</f>
        <v>44003</v>
      </c>
      <c r="F16" s="26"/>
      <c r="G16" s="27"/>
      <c r="H16" s="13"/>
      <c r="U16" s="4"/>
      <c r="V16" s="43" t="s">
        <v>36</v>
      </c>
      <c r="W16" s="44"/>
      <c r="X16" s="45">
        <f>E16+1</f>
        <v>44004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/>
      <c r="I17" s="6" t="s">
        <v>7</v>
      </c>
      <c r="J17" s="6"/>
      <c r="K17" s="6"/>
      <c r="L17" s="6"/>
      <c r="M17" s="6"/>
      <c r="N17" s="6"/>
      <c r="O17" s="6"/>
      <c r="P17" s="6"/>
      <c r="Q17" s="6"/>
      <c r="R17" s="6"/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/>
      <c r="Z17" s="32"/>
      <c r="AA17" s="32"/>
      <c r="AB17" s="32"/>
      <c r="AC17" s="32"/>
    </row>
    <row r="18" spans="1:30" x14ac:dyDescent="0.3">
      <c r="A18" s="19" t="s">
        <v>44</v>
      </c>
      <c r="B18" s="39"/>
      <c r="C18" s="40"/>
      <c r="D18" s="40"/>
      <c r="E18" s="41"/>
      <c r="F18" s="41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40"/>
      <c r="W18" s="40"/>
      <c r="X18" s="42"/>
      <c r="Y18" s="33" t="s">
        <v>40</v>
      </c>
      <c r="Z18" s="33" t="s">
        <v>40</v>
      </c>
      <c r="AA18" s="33">
        <v>0</v>
      </c>
      <c r="AB18" s="33">
        <v>4</v>
      </c>
      <c r="AC18" s="33" t="s">
        <v>127</v>
      </c>
    </row>
    <row r="19" spans="1:30" x14ac:dyDescent="0.3">
      <c r="A19" s="19" t="s">
        <v>43</v>
      </c>
      <c r="B19" s="39"/>
      <c r="C19" s="40"/>
      <c r="D19" s="40"/>
      <c r="E19" s="41"/>
      <c r="F19" s="41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40"/>
      <c r="W19" s="40"/>
      <c r="X19" s="42"/>
      <c r="Y19" s="33" t="s">
        <v>40</v>
      </c>
      <c r="Z19" s="33" t="s">
        <v>40</v>
      </c>
      <c r="AA19" s="33">
        <v>0</v>
      </c>
      <c r="AB19" s="33">
        <v>0</v>
      </c>
      <c r="AC19" s="33" t="s">
        <v>126</v>
      </c>
    </row>
    <row r="20" spans="1:30" ht="15" thickBot="1" x14ac:dyDescent="0.35">
      <c r="A20" s="36"/>
      <c r="B20" s="2">
        <f>SUM(VALUE(B18),VALUE(B19))</f>
        <v>0</v>
      </c>
      <c r="C20" s="2">
        <f>SUM(VALUE(C18),VALUE(C19))</f>
        <v>0</v>
      </c>
      <c r="D20" s="2">
        <f>(D18+D19)/2</f>
        <v>0</v>
      </c>
      <c r="E20" s="3">
        <f t="shared" ref="E20:X20" si="6">SUM(E18:E19)</f>
        <v>0</v>
      </c>
      <c r="F20" s="3">
        <f t="shared" si="6"/>
        <v>0</v>
      </c>
      <c r="G20" s="2">
        <f>SUM(VALUE(G18),VALUE(G19))</f>
        <v>0</v>
      </c>
      <c r="H20" s="2">
        <f>SUM(VALUE(H18),VALUE(H19))</f>
        <v>0</v>
      </c>
      <c r="I20" s="2" t="e">
        <f>G20/(E20-F20)</f>
        <v>#DIV/0!</v>
      </c>
      <c r="J20" s="56" t="e">
        <f>(E20-F20)/(TEXT(B20,"[h]:mm:ss")*24)</f>
        <v>#DIV/0!</v>
      </c>
      <c r="K20" s="2">
        <f>SUM(VALUE(K18),VALUE(K19))</f>
        <v>0</v>
      </c>
      <c r="L20" s="2" t="e">
        <f>K20/E20</f>
        <v>#DIV/0!</v>
      </c>
      <c r="M20" s="2">
        <f>SUM(VALUE(M18),VALUE(M19))</f>
        <v>0</v>
      </c>
      <c r="N20" s="2">
        <f>SUM(VALUE(N18),VALUE(N19))</f>
        <v>0</v>
      </c>
      <c r="O20" s="8">
        <f t="shared" si="6"/>
        <v>0</v>
      </c>
      <c r="P20" s="2">
        <f t="shared" ref="P20:Q20" si="7">SUM(VALUE(P18),VALUE(P19))</f>
        <v>0</v>
      </c>
      <c r="Q20" s="2">
        <f t="shared" si="7"/>
        <v>0</v>
      </c>
      <c r="R20" s="8">
        <f t="shared" si="6"/>
        <v>0</v>
      </c>
      <c r="S20" s="2">
        <f>SUM(VALUE(S18),VALUE(S19))</f>
        <v>0</v>
      </c>
      <c r="T20" s="2" t="e">
        <f>S20/U20</f>
        <v>#DIV/0!</v>
      </c>
      <c r="U20" s="3">
        <f t="shared" si="6"/>
        <v>0</v>
      </c>
      <c r="V20" s="2">
        <f>SUM(VALUE(V18),VALUE(V19))</f>
        <v>0</v>
      </c>
      <c r="W20" s="2" t="e">
        <f>V20/X20</f>
        <v>#DIV/0!</v>
      </c>
      <c r="X20" s="8">
        <f t="shared" si="6"/>
        <v>0</v>
      </c>
      <c r="Y20" s="2">
        <f>SUM(VALUE(Y18),VALUE(Y19))</f>
        <v>0</v>
      </c>
      <c r="Z20" s="57" t="e">
        <f>Y20/AA20</f>
        <v>#DIV/0!</v>
      </c>
      <c r="AA20" s="8">
        <f t="shared" ref="AA20:AB20" si="8">SUM(AA18:AA19)</f>
        <v>0</v>
      </c>
      <c r="AB20" s="8">
        <f t="shared" si="8"/>
        <v>4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44004</v>
      </c>
      <c r="D22" s="23" t="s">
        <v>34</v>
      </c>
      <c r="E22" s="25">
        <f>C22+6</f>
        <v>44010</v>
      </c>
      <c r="F22" s="26"/>
      <c r="G22" s="27"/>
      <c r="H22" s="13"/>
      <c r="U22" s="4"/>
      <c r="V22" s="43" t="s">
        <v>36</v>
      </c>
      <c r="W22" s="44"/>
      <c r="X22" s="45">
        <f>E22+1</f>
        <v>44011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/>
      <c r="I23" s="6" t="s">
        <v>7</v>
      </c>
      <c r="J23" s="6"/>
      <c r="K23" s="6"/>
      <c r="L23" s="6"/>
      <c r="M23" s="6"/>
      <c r="N23" s="6"/>
      <c r="O23" s="6"/>
      <c r="P23" s="6"/>
      <c r="Q23" s="6"/>
      <c r="R23" s="6"/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/>
      <c r="Z23" s="32"/>
      <c r="AA23" s="32"/>
      <c r="AB23" s="32"/>
      <c r="AC23" s="32"/>
    </row>
    <row r="24" spans="1:30" x14ac:dyDescent="0.3">
      <c r="A24" s="19" t="s">
        <v>44</v>
      </c>
      <c r="B24" s="39"/>
      <c r="C24" s="40"/>
      <c r="D24" s="40"/>
      <c r="E24" s="41"/>
      <c r="F24" s="41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40"/>
      <c r="W24" s="40"/>
      <c r="X24" s="42"/>
      <c r="Y24" s="33" t="s">
        <v>40</v>
      </c>
      <c r="Z24" s="33" t="s">
        <v>40</v>
      </c>
      <c r="AA24" s="33">
        <v>0</v>
      </c>
      <c r="AB24" s="33">
        <v>4</v>
      </c>
      <c r="AC24" s="33" t="s">
        <v>128</v>
      </c>
    </row>
    <row r="25" spans="1:30" x14ac:dyDescent="0.3">
      <c r="A25" s="19" t="s">
        <v>43</v>
      </c>
      <c r="B25" s="39"/>
      <c r="C25" s="40"/>
      <c r="D25" s="40"/>
      <c r="E25" s="41"/>
      <c r="F25" s="41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40"/>
      <c r="W25" s="40"/>
      <c r="X25" s="42"/>
      <c r="Y25" s="33" t="s">
        <v>40</v>
      </c>
      <c r="Z25" s="33" t="s">
        <v>40</v>
      </c>
      <c r="AA25" s="33">
        <v>0</v>
      </c>
      <c r="AB25" s="33">
        <v>6</v>
      </c>
      <c r="AC25" s="33" t="s">
        <v>129</v>
      </c>
    </row>
    <row r="26" spans="1:30" ht="15" thickBot="1" x14ac:dyDescent="0.35">
      <c r="A26" s="36"/>
      <c r="B26" s="2">
        <f>SUM(VALUE(B24),VALUE(B25))</f>
        <v>0</v>
      </c>
      <c r="C26" s="2">
        <f>SUM(VALUE(C24),VALUE(C25))</f>
        <v>0</v>
      </c>
      <c r="D26" s="2">
        <f>(D24+D25)/2</f>
        <v>0</v>
      </c>
      <c r="E26" s="3">
        <f t="shared" ref="E26:X26" si="9">SUM(E24:E25)</f>
        <v>0</v>
      </c>
      <c r="F26" s="3">
        <f t="shared" si="9"/>
        <v>0</v>
      </c>
      <c r="G26" s="2">
        <f>SUM(VALUE(G24),VALUE(G25))</f>
        <v>0</v>
      </c>
      <c r="H26" s="2">
        <f>SUM(VALUE(H24),VALUE(H25))</f>
        <v>0</v>
      </c>
      <c r="I26" s="2" t="e">
        <f>G26/(E26-F26)</f>
        <v>#DIV/0!</v>
      </c>
      <c r="J26" s="56" t="e">
        <f>(E26-F26)/(TEXT(B26,"[h]:mm:ss")*24)</f>
        <v>#DIV/0!</v>
      </c>
      <c r="K26" s="2">
        <f>SUM(VALUE(K24),VALUE(K25))</f>
        <v>0</v>
      </c>
      <c r="L26" s="2" t="e">
        <f>K26/E26</f>
        <v>#DIV/0!</v>
      </c>
      <c r="M26" s="2">
        <f>SUM(VALUE(M24),VALUE(M25))</f>
        <v>0</v>
      </c>
      <c r="N26" s="2">
        <f>SUM(VALUE(N24),VALUE(N25))</f>
        <v>0</v>
      </c>
      <c r="O26" s="8">
        <f t="shared" si="9"/>
        <v>0</v>
      </c>
      <c r="P26" s="2">
        <f t="shared" ref="P26:Q26" si="10">SUM(VALUE(P24),VALUE(P25))</f>
        <v>0</v>
      </c>
      <c r="Q26" s="2">
        <f t="shared" si="10"/>
        <v>0</v>
      </c>
      <c r="R26" s="8">
        <f t="shared" si="9"/>
        <v>0</v>
      </c>
      <c r="S26" s="2">
        <f>SUM(VALUE(S24),VALUE(S25))</f>
        <v>0</v>
      </c>
      <c r="T26" s="2" t="e">
        <f>S26/U26</f>
        <v>#DIV/0!</v>
      </c>
      <c r="U26" s="3">
        <f t="shared" si="9"/>
        <v>0</v>
      </c>
      <c r="V26" s="2">
        <f>SUM(VALUE(V24),VALUE(V25))</f>
        <v>0</v>
      </c>
      <c r="W26" s="2" t="e">
        <f>V26/X26</f>
        <v>#DIV/0!</v>
      </c>
      <c r="X26" s="8">
        <f t="shared" si="9"/>
        <v>0</v>
      </c>
      <c r="Y26" s="2">
        <f>SUM(VALUE(Y24),VALUE(Y25))</f>
        <v>0</v>
      </c>
      <c r="Z26" s="57" t="e">
        <f>Y26/AA26</f>
        <v>#DIV/0!</v>
      </c>
      <c r="AA26" s="8">
        <f t="shared" ref="AA26:AB26" si="11">SUM(AA24:AA25)</f>
        <v>0</v>
      </c>
      <c r="AB26" s="8">
        <f t="shared" si="11"/>
        <v>10</v>
      </c>
      <c r="AC26" s="8"/>
      <c r="AD26" s="1" t="s">
        <v>14</v>
      </c>
    </row>
    <row r="28" spans="1:30" ht="15" thickBot="1" x14ac:dyDescent="0.35"/>
    <row r="29" spans="1:30" x14ac:dyDescent="0.3">
      <c r="U29" s="72" t="s">
        <v>15</v>
      </c>
      <c r="V29" s="73"/>
      <c r="W29" s="73"/>
      <c r="X29" s="9" t="e">
        <f>SUM(S8,S14,S20,S26,#REF!)/SUM(U8,U14,U20,U26,#REF!)</f>
        <v>#REF!</v>
      </c>
      <c r="Y29" s="34"/>
      <c r="Z29" s="34"/>
      <c r="AA29" s="34"/>
      <c r="AB29" s="34"/>
      <c r="AC29" s="34"/>
    </row>
    <row r="30" spans="1:30" ht="15" thickBot="1" x14ac:dyDescent="0.35">
      <c r="U30" s="74" t="s">
        <v>16</v>
      </c>
      <c r="V30" s="75"/>
      <c r="W30" s="75"/>
      <c r="X30" s="12">
        <f>IFERROR((S8+S14+S20+S26+#REF!)/(B8+B14+B20+B26+#REF!),0)</f>
        <v>0</v>
      </c>
      <c r="Y30" s="35"/>
      <c r="Z30" s="35"/>
      <c r="AA30" s="35"/>
      <c r="AB30" s="35"/>
      <c r="AC30" s="35"/>
    </row>
    <row r="31" spans="1:30" x14ac:dyDescent="0.3">
      <c r="U31" s="72" t="s">
        <v>17</v>
      </c>
      <c r="V31" s="73"/>
      <c r="W31" s="73"/>
      <c r="X31" s="10">
        <f>IFERROR((X8+X14+X20+X26+#REF!)/(E8+E14+E20+E26+#REF!+X8+X14+X20+X26+#REF!),0)</f>
        <v>0</v>
      </c>
      <c r="Y31" s="35"/>
      <c r="Z31" s="35"/>
      <c r="AA31" s="35"/>
      <c r="AB31" s="35"/>
      <c r="AC31" s="35"/>
    </row>
    <row r="32" spans="1:30" ht="15" thickBot="1" x14ac:dyDescent="0.35">
      <c r="U32" s="76" t="s">
        <v>18</v>
      </c>
      <c r="V32" s="77"/>
      <c r="W32" s="77"/>
      <c r="X32" s="11" t="e">
        <f>SUM(V8,V14,V20,V26,#REF!)/SUM(X8,X14,X20,X26,#REF!)</f>
        <v>#REF!</v>
      </c>
      <c r="Y32" s="34"/>
      <c r="Z32" s="34"/>
      <c r="AA32" s="34"/>
      <c r="AB32" s="34"/>
      <c r="AC32" s="34"/>
    </row>
  </sheetData>
  <mergeCells count="5">
    <mergeCell ref="U29:W29"/>
    <mergeCell ref="U30:W30"/>
    <mergeCell ref="U31:W31"/>
    <mergeCell ref="U32:W32"/>
    <mergeCell ref="B1:X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J4" sqref="J4"/>
    </sheetView>
  </sheetViews>
  <sheetFormatPr defaultRowHeight="14.4" x14ac:dyDescent="0.3"/>
  <cols>
    <col min="1" max="1" width="22.44140625" customWidth="1"/>
    <col min="2" max="13" width="10.33203125" customWidth="1"/>
    <col min="14" max="14" width="2.5546875" customWidth="1"/>
    <col min="15" max="15" width="14.44140625" bestFit="1" customWidth="1"/>
    <col min="16" max="16" width="2.5546875" customWidth="1"/>
    <col min="17" max="17" width="12.33203125" bestFit="1" customWidth="1"/>
    <col min="18" max="18" width="2.5546875" customWidth="1"/>
    <col min="19" max="20" width="7.6640625" bestFit="1" customWidth="1"/>
    <col min="21" max="21" width="2.5546875" customWidth="1"/>
    <col min="22" max="22" width="16.5546875" bestFit="1" customWidth="1"/>
  </cols>
  <sheetData>
    <row r="1" spans="1:22" x14ac:dyDescent="0.3">
      <c r="A1" s="15" t="s">
        <v>31</v>
      </c>
      <c r="B1" s="18" t="s">
        <v>19</v>
      </c>
      <c r="C1" s="18" t="s">
        <v>20</v>
      </c>
      <c r="D1" s="18" t="s">
        <v>21</v>
      </c>
      <c r="E1" s="18" t="s">
        <v>22</v>
      </c>
      <c r="F1" s="18" t="s">
        <v>23</v>
      </c>
      <c r="G1" s="18" t="s">
        <v>24</v>
      </c>
      <c r="H1" s="18" t="s">
        <v>25</v>
      </c>
      <c r="I1" s="18" t="s">
        <v>26</v>
      </c>
      <c r="J1" s="18" t="s">
        <v>27</v>
      </c>
      <c r="K1" s="18" t="s">
        <v>28</v>
      </c>
      <c r="L1" s="18" t="s">
        <v>29</v>
      </c>
      <c r="M1" s="18" t="s">
        <v>30</v>
      </c>
      <c r="N1" s="14"/>
      <c r="O1" s="18" t="s">
        <v>50</v>
      </c>
      <c r="P1" s="14"/>
      <c r="Q1" s="48" t="s">
        <v>32</v>
      </c>
      <c r="R1" s="14"/>
      <c r="S1" s="18" t="s">
        <v>33</v>
      </c>
      <c r="T1" s="18" t="s">
        <v>37</v>
      </c>
      <c r="U1" s="21"/>
      <c r="V1" s="47" t="s">
        <v>49</v>
      </c>
    </row>
    <row r="2" spans="1:22" x14ac:dyDescent="0.3">
      <c r="A2" s="15" t="str">
        <f>Jul!U34</f>
        <v>Average Hold Time:</v>
      </c>
      <c r="B2" s="16">
        <f>Jul!X34</f>
        <v>2.5263409961685823E-4</v>
      </c>
      <c r="C2" s="16">
        <f>Aug!X40</f>
        <v>3.37620898850375E-4</v>
      </c>
      <c r="D2" s="16">
        <f>Sep!X40</f>
        <v>2.7479067351179561E-4</v>
      </c>
      <c r="E2" s="16">
        <f>Oct!X40</f>
        <v>2.7656277000172801E-4</v>
      </c>
      <c r="F2" s="16">
        <f>Nov!X40</f>
        <v>2.4036643026004729E-4</v>
      </c>
      <c r="G2" s="16">
        <f>Dec!X40</f>
        <v>5.9490899072807402E-4</v>
      </c>
      <c r="H2" s="16">
        <f>Jan!X40</f>
        <v>2.4245747749204811E-4</v>
      </c>
      <c r="I2" s="16">
        <f>Feb!X40</f>
        <v>2.9703523379433623E-4</v>
      </c>
      <c r="J2" s="16">
        <f>Mar!X40</f>
        <v>2.8174805739889967E-4</v>
      </c>
      <c r="K2" s="16" t="e">
        <f>Apr!X41</f>
        <v>#DIV/0!</v>
      </c>
      <c r="L2" s="16" t="e">
        <f>May!X40</f>
        <v>#DIV/0!</v>
      </c>
      <c r="M2" s="16" t="e">
        <f>Jun!X29</f>
        <v>#REF!</v>
      </c>
      <c r="O2" s="16" t="e">
        <f>AVERAGE(B2:M2)</f>
        <v>#DIV/0!</v>
      </c>
      <c r="Q2" s="49">
        <f>AVERAGE(B2)</f>
        <v>2.5263409961685823E-4</v>
      </c>
      <c r="S2" s="16">
        <v>2.846257716049383E-4</v>
      </c>
      <c r="T2" s="16">
        <f>Q2</f>
        <v>2.5263409961685823E-4</v>
      </c>
      <c r="V2" s="17">
        <f>(T2-S2)/S2</f>
        <v>-0.11239906986527082</v>
      </c>
    </row>
    <row r="3" spans="1:22" x14ac:dyDescent="0.3">
      <c r="A3" s="15" t="str">
        <f>Jul!U35</f>
        <v>Hold Time Percentage:</v>
      </c>
      <c r="B3" s="17">
        <f>Jul!X35</f>
        <v>6.2032756350188199E-3</v>
      </c>
      <c r="C3" s="17">
        <f>Aug!X41</f>
        <v>7.5641643229496115E-3</v>
      </c>
      <c r="D3" s="17">
        <f>Sep!X41</f>
        <v>6.5248762152851783E-3</v>
      </c>
      <c r="E3" s="17">
        <f>Oct!X41</f>
        <v>7.083347644174327E-3</v>
      </c>
      <c r="F3" s="17">
        <f>Nov!X41</f>
        <v>5.6366970646071933E-3</v>
      </c>
      <c r="G3" s="17">
        <f>Dec!X41</f>
        <v>1.3000196697454921E-2</v>
      </c>
      <c r="H3" s="17">
        <f>Jan!X41</f>
        <v>6.6114984899422911E-3</v>
      </c>
      <c r="I3" s="17">
        <f>Feb!X41</f>
        <v>5.5059711147697685E-3</v>
      </c>
      <c r="J3" s="17">
        <f>Mar!X41</f>
        <v>5.237530716457035E-3</v>
      </c>
      <c r="K3" s="17">
        <f>Apr!X42</f>
        <v>0</v>
      </c>
      <c r="L3" s="17">
        <f>May!X41</f>
        <v>0</v>
      </c>
      <c r="M3" s="17">
        <f>Jun!X30</f>
        <v>0</v>
      </c>
      <c r="O3" s="17">
        <f>AVERAGE(B3:M3)</f>
        <v>5.2806298250549282E-3</v>
      </c>
      <c r="Q3" s="50">
        <f>AVERAGE(B3)</f>
        <v>6.2032756350188199E-3</v>
      </c>
      <c r="S3" s="17">
        <v>8.9381369313237032E-3</v>
      </c>
      <c r="T3" s="17">
        <f>Q3</f>
        <v>6.2032756350188199E-3</v>
      </c>
      <c r="V3" s="17">
        <f>(T3-S3)/S3</f>
        <v>-0.30597666127943968</v>
      </c>
    </row>
    <row r="4" spans="1:22" x14ac:dyDescent="0.3">
      <c r="A4" s="15" t="str">
        <f>Jul!U36</f>
        <v>Make Busy Percentage:</v>
      </c>
      <c r="B4" s="17">
        <f>Jul!X36</f>
        <v>0.20879933450411314</v>
      </c>
      <c r="C4" s="17">
        <f>Aug!X42</f>
        <v>0.21211783084133007</v>
      </c>
      <c r="D4" s="17">
        <f>Sep!X42</f>
        <v>0.22442455242966752</v>
      </c>
      <c r="E4" s="17">
        <f>Oct!X42</f>
        <v>0.23118705443023652</v>
      </c>
      <c r="F4" s="17">
        <f>Nov!X42</f>
        <v>0.22033509295386733</v>
      </c>
      <c r="G4" s="17">
        <f>Dec!X42</f>
        <v>0.2138571705051287</v>
      </c>
      <c r="H4" s="17">
        <f>Jan!X42</f>
        <v>0.21006765279211101</v>
      </c>
      <c r="I4" s="17">
        <f>Feb!X42</f>
        <v>0.21793522740558868</v>
      </c>
      <c r="J4" s="17">
        <f>Mar!X42</f>
        <v>0.21845102505694761</v>
      </c>
      <c r="K4" s="17">
        <f>Apr!X43</f>
        <v>0</v>
      </c>
      <c r="L4" s="17">
        <f>May!X42</f>
        <v>0</v>
      </c>
      <c r="M4" s="17">
        <f>Jun!X31</f>
        <v>0</v>
      </c>
      <c r="O4" s="17">
        <f>AVERAGE(B4:M4)</f>
        <v>0.1630979117432492</v>
      </c>
      <c r="Q4" s="50">
        <f>AVERAGE(B4)</f>
        <v>0.20879933450411314</v>
      </c>
      <c r="S4" s="17">
        <v>0.17863341484835282</v>
      </c>
      <c r="T4" s="17">
        <f>Q4</f>
        <v>0.20879933450411314</v>
      </c>
      <c r="V4" s="17">
        <f>(T4-S4)/S4</f>
        <v>0.16887053120139398</v>
      </c>
    </row>
    <row r="5" spans="1:22" x14ac:dyDescent="0.3">
      <c r="A5" s="15" t="str">
        <f>Jul!U37</f>
        <v>Average Make Busy Time</v>
      </c>
      <c r="B5" s="16">
        <f>Jul!X37</f>
        <v>1.0735863131834802E-2</v>
      </c>
      <c r="C5" s="16">
        <f>Aug!X43</f>
        <v>1.0782695998207571E-2</v>
      </c>
      <c r="D5" s="16">
        <f>Sep!X43</f>
        <v>9.2107725093836194E-3</v>
      </c>
      <c r="E5" s="16">
        <f>Oct!X43</f>
        <v>8.4337212885915759E-3</v>
      </c>
      <c r="F5" s="16">
        <f>Nov!X43</f>
        <v>9.5424804687499996E-3</v>
      </c>
      <c r="G5" s="16">
        <f>Dec!X43</f>
        <v>1.0939924794704205E-2</v>
      </c>
      <c r="H5" s="16">
        <f>Jan!X43</f>
        <v>1.0354708727559435E-2</v>
      </c>
      <c r="I5" s="16">
        <f>Feb!X43</f>
        <v>1.3439772591797806E-2</v>
      </c>
      <c r="J5" s="16">
        <f>Mar!X43</f>
        <v>1.5558838296064572E-2</v>
      </c>
      <c r="K5" s="16" t="e">
        <f>Apr!X44</f>
        <v>#DIV/0!</v>
      </c>
      <c r="L5" s="16" t="e">
        <f>May!X43</f>
        <v>#DIV/0!</v>
      </c>
      <c r="M5" s="16" t="e">
        <f>Jun!X32</f>
        <v>#REF!</v>
      </c>
      <c r="O5" s="16" t="e">
        <f>AVERAGE(B5:M5)</f>
        <v>#DIV/0!</v>
      </c>
      <c r="Q5" s="49">
        <f>AVERAGE(B5)</f>
        <v>1.0735863131834802E-2</v>
      </c>
      <c r="S5" s="16">
        <v>9.677710262345679E-3</v>
      </c>
      <c r="T5" s="16">
        <f>Q5</f>
        <v>1.0735863131834802E-2</v>
      </c>
      <c r="V5" s="17">
        <f>(T5-S5)/S5</f>
        <v>0.10933917639653</v>
      </c>
    </row>
    <row r="19" spans="17:17" x14ac:dyDescent="0.3">
      <c r="Q19" t="s">
        <v>79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opLeftCell="A24" zoomScaleNormal="100" workbookViewId="0">
      <selection activeCell="B24" sqref="B24:AC24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33203125" customWidth="1"/>
    <col min="4" max="4" width="9.33203125" bestFit="1" customWidth="1"/>
    <col min="5" max="5" width="11.33203125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0.6640625" bestFit="1" customWidth="1"/>
    <col min="25" max="29" width="9.109375" hidden="1" customWidth="1"/>
    <col min="33" max="33" width="20.88671875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Jul!E22+1</f>
        <v>43675</v>
      </c>
      <c r="D4" s="23" t="s">
        <v>34</v>
      </c>
      <c r="E4" s="25">
        <f>C4+6</f>
        <v>43681</v>
      </c>
      <c r="F4" s="26"/>
      <c r="G4" s="27"/>
      <c r="H4" s="13"/>
      <c r="U4" s="4"/>
      <c r="V4" s="43" t="s">
        <v>36</v>
      </c>
      <c r="W4" s="44"/>
      <c r="X4" s="45">
        <f>E4+1</f>
        <v>43682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39" t="s">
        <v>273</v>
      </c>
      <c r="C6" s="40" t="s">
        <v>274</v>
      </c>
      <c r="D6" s="40" t="s">
        <v>41</v>
      </c>
      <c r="E6" s="41">
        <v>654</v>
      </c>
      <c r="F6" s="41">
        <v>38</v>
      </c>
      <c r="G6" s="40" t="s">
        <v>275</v>
      </c>
      <c r="H6" s="40" t="s">
        <v>276</v>
      </c>
      <c r="I6" s="40" t="s">
        <v>134</v>
      </c>
      <c r="J6" s="40" t="s">
        <v>235</v>
      </c>
      <c r="K6" s="40" t="s">
        <v>277</v>
      </c>
      <c r="L6" s="40" t="s">
        <v>204</v>
      </c>
      <c r="M6" s="40" t="s">
        <v>278</v>
      </c>
      <c r="N6" s="40" t="s">
        <v>40</v>
      </c>
      <c r="O6" s="40">
        <v>6</v>
      </c>
      <c r="P6" s="40" t="s">
        <v>279</v>
      </c>
      <c r="Q6" s="40" t="s">
        <v>38</v>
      </c>
      <c r="R6" s="40">
        <v>137</v>
      </c>
      <c r="S6" s="40" t="s">
        <v>280</v>
      </c>
      <c r="T6" s="40" t="s">
        <v>166</v>
      </c>
      <c r="U6" s="41">
        <v>96</v>
      </c>
      <c r="V6" s="40" t="s">
        <v>281</v>
      </c>
      <c r="W6" s="40" t="s">
        <v>282</v>
      </c>
      <c r="X6" s="42">
        <v>302</v>
      </c>
      <c r="Y6" s="42" t="s">
        <v>40</v>
      </c>
      <c r="Z6" s="42" t="s">
        <v>40</v>
      </c>
      <c r="AA6" s="42">
        <v>0</v>
      </c>
      <c r="AB6" s="42">
        <v>2</v>
      </c>
      <c r="AC6" s="42" t="s">
        <v>283</v>
      </c>
    </row>
    <row r="7" spans="1:30" x14ac:dyDescent="0.3">
      <c r="A7" s="19" t="s">
        <v>43</v>
      </c>
      <c r="B7" s="39" t="s">
        <v>284</v>
      </c>
      <c r="C7" s="40" t="s">
        <v>285</v>
      </c>
      <c r="D7" s="40" t="s">
        <v>47</v>
      </c>
      <c r="E7" s="41">
        <v>1169</v>
      </c>
      <c r="F7" s="41">
        <v>452</v>
      </c>
      <c r="G7" s="40" t="s">
        <v>286</v>
      </c>
      <c r="H7" s="40" t="s">
        <v>287</v>
      </c>
      <c r="I7" s="40" t="s">
        <v>149</v>
      </c>
      <c r="J7" s="40" t="s">
        <v>288</v>
      </c>
      <c r="K7" s="40" t="s">
        <v>289</v>
      </c>
      <c r="L7" s="40" t="s">
        <v>208</v>
      </c>
      <c r="M7" s="40" t="s">
        <v>290</v>
      </c>
      <c r="N7" s="40" t="s">
        <v>40</v>
      </c>
      <c r="O7" s="40">
        <v>2</v>
      </c>
      <c r="P7" s="40" t="s">
        <v>291</v>
      </c>
      <c r="Q7" s="40" t="s">
        <v>292</v>
      </c>
      <c r="R7" s="40">
        <v>337</v>
      </c>
      <c r="S7" s="40" t="s">
        <v>293</v>
      </c>
      <c r="T7" s="40" t="s">
        <v>103</v>
      </c>
      <c r="U7" s="41">
        <v>283</v>
      </c>
      <c r="V7" s="40" t="s">
        <v>294</v>
      </c>
      <c r="W7" s="40" t="s">
        <v>295</v>
      </c>
      <c r="X7" s="42">
        <v>157</v>
      </c>
      <c r="Y7" s="42" t="s">
        <v>40</v>
      </c>
      <c r="Z7" s="42" t="s">
        <v>40</v>
      </c>
      <c r="AA7" s="42">
        <v>0</v>
      </c>
      <c r="AB7" s="42">
        <v>0</v>
      </c>
      <c r="AC7" s="42" t="s">
        <v>296</v>
      </c>
    </row>
    <row r="8" spans="1:30" ht="15" thickBot="1" x14ac:dyDescent="0.35">
      <c r="A8" s="36"/>
      <c r="B8" s="2">
        <f>SUM(VALUE(B6),VALUE(B7))</f>
        <v>13.040254629629629</v>
      </c>
      <c r="C8" s="2">
        <f>SUM(VALUE(C6),VALUE(C7))</f>
        <v>6.5573263888888889</v>
      </c>
      <c r="D8" s="2">
        <f>(D6+D7)/2</f>
        <v>6.9444444444444444E-5</v>
      </c>
      <c r="E8" s="3">
        <f>SUM(E6:E7)</f>
        <v>1823</v>
      </c>
      <c r="F8" s="3">
        <f>SUM(F6:F7)</f>
        <v>490</v>
      </c>
      <c r="G8" s="2">
        <f>SUM(VALUE(G6),VALUE(G7))</f>
        <v>1.3871180555555556</v>
      </c>
      <c r="H8" s="2">
        <f>SUM(VALUE(H6),VALUE(H7))</f>
        <v>8.9780092592592592E-2</v>
      </c>
      <c r="I8" s="2">
        <f>G8/(E8-F8)</f>
        <v>1.0405986913395015E-3</v>
      </c>
      <c r="J8" s="56">
        <f>(E8-F8)/(TEXT(B8,"[h]:mm:ss")*24)</f>
        <v>4.2592470963309834</v>
      </c>
      <c r="K8" s="2">
        <f>SUM(VALUE(K6),VALUE(K7))</f>
        <v>0.27864583333333337</v>
      </c>
      <c r="L8" s="2">
        <f>K8/E8</f>
        <v>1.5285015542146647E-4</v>
      </c>
      <c r="M8" s="2">
        <f>SUM(VALUE(M6),VALUE(M7))</f>
        <v>6.8402777777777785E-3</v>
      </c>
      <c r="N8" s="2">
        <f>SUM(VALUE(N6),VALUE(N7))</f>
        <v>0</v>
      </c>
      <c r="O8" s="8">
        <f>SUM(O6:O7)</f>
        <v>8</v>
      </c>
      <c r="P8" s="2">
        <f>SUM(VALUE(P6),VALUE(P7))</f>
        <v>0.3323842592592593</v>
      </c>
      <c r="Q8" s="2">
        <f>SUM(VALUE(Q6),VALUE(Q7))</f>
        <v>4.6064814814814814E-3</v>
      </c>
      <c r="R8" s="8">
        <f>SUM(R6:R7)</f>
        <v>474</v>
      </c>
      <c r="S8" s="2">
        <f>SUM(VALUE(S6),VALUE(S7))</f>
        <v>9.4386574074074067E-2</v>
      </c>
      <c r="T8" s="2">
        <f>S8/U8</f>
        <v>2.4904109254373106E-4</v>
      </c>
      <c r="U8" s="3">
        <f>SUM(U6:U7)</f>
        <v>379</v>
      </c>
      <c r="V8" s="2">
        <f>SUM(VALUE(V6),VALUE(V7))</f>
        <v>4.3835532407407403</v>
      </c>
      <c r="W8" s="2">
        <f>V8/X8</f>
        <v>9.5502249253610894E-3</v>
      </c>
      <c r="X8" s="8">
        <f>SUM(X6:X7)</f>
        <v>459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2</v>
      </c>
      <c r="AC8" s="8"/>
      <c r="AD8" s="1" t="s">
        <v>14</v>
      </c>
    </row>
    <row r="9" spans="1:30" ht="15" thickBot="1" x14ac:dyDescent="0.35"/>
    <row r="10" spans="1:30" ht="24" customHeight="1" thickBot="1" x14ac:dyDescent="0.35">
      <c r="A10" s="21"/>
      <c r="B10" s="22" t="s">
        <v>35</v>
      </c>
      <c r="C10" s="24">
        <f>Aug!E4+1</f>
        <v>43682</v>
      </c>
      <c r="D10" s="23" t="s">
        <v>34</v>
      </c>
      <c r="E10" s="25">
        <f>C10+6</f>
        <v>43688</v>
      </c>
      <c r="F10" s="26"/>
      <c r="G10" s="27"/>
      <c r="H10" s="13"/>
      <c r="V10" s="43" t="s">
        <v>36</v>
      </c>
      <c r="W10" s="44"/>
      <c r="X10" s="45">
        <f>E10+1</f>
        <v>43689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57</v>
      </c>
      <c r="I11" s="6" t="s">
        <v>7</v>
      </c>
      <c r="J11" s="6" t="s">
        <v>58</v>
      </c>
      <c r="K11" s="6" t="s">
        <v>59</v>
      </c>
      <c r="L11" s="6" t="s">
        <v>60</v>
      </c>
      <c r="M11" s="6" t="s">
        <v>61</v>
      </c>
      <c r="N11" s="6" t="s">
        <v>62</v>
      </c>
      <c r="O11" s="6" t="s">
        <v>63</v>
      </c>
      <c r="P11" s="6" t="s">
        <v>64</v>
      </c>
      <c r="Q11" s="6" t="s">
        <v>65</v>
      </c>
      <c r="R11" s="6" t="s">
        <v>66</v>
      </c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6" t="s">
        <v>67</v>
      </c>
      <c r="Z11" s="6" t="s">
        <v>68</v>
      </c>
      <c r="AA11" s="6" t="s">
        <v>69</v>
      </c>
      <c r="AB11" s="6" t="s">
        <v>70</v>
      </c>
      <c r="AC11" s="6" t="s">
        <v>71</v>
      </c>
    </row>
    <row r="12" spans="1:30" x14ac:dyDescent="0.3">
      <c r="A12" s="19" t="s">
        <v>44</v>
      </c>
      <c r="B12" s="39" t="s">
        <v>259</v>
      </c>
      <c r="C12" s="40" t="s">
        <v>260</v>
      </c>
      <c r="D12" s="40" t="s">
        <v>41</v>
      </c>
      <c r="E12" s="41">
        <v>654</v>
      </c>
      <c r="F12" s="41">
        <v>39</v>
      </c>
      <c r="G12" s="40" t="s">
        <v>261</v>
      </c>
      <c r="H12" s="40" t="s">
        <v>262</v>
      </c>
      <c r="I12" s="40" t="s">
        <v>263</v>
      </c>
      <c r="J12" s="40" t="s">
        <v>264</v>
      </c>
      <c r="K12" s="40" t="s">
        <v>265</v>
      </c>
      <c r="L12" s="40" t="s">
        <v>204</v>
      </c>
      <c r="M12" s="40" t="s">
        <v>266</v>
      </c>
      <c r="N12" s="40" t="s">
        <v>40</v>
      </c>
      <c r="O12" s="40">
        <v>21</v>
      </c>
      <c r="P12" s="40" t="s">
        <v>267</v>
      </c>
      <c r="Q12" s="40" t="s">
        <v>268</v>
      </c>
      <c r="R12" s="40">
        <v>206</v>
      </c>
      <c r="S12" s="40" t="s">
        <v>269</v>
      </c>
      <c r="T12" s="40" t="s">
        <v>270</v>
      </c>
      <c r="U12" s="41">
        <v>100</v>
      </c>
      <c r="V12" s="40" t="s">
        <v>271</v>
      </c>
      <c r="W12" s="40" t="s">
        <v>272</v>
      </c>
      <c r="X12" s="42">
        <v>287</v>
      </c>
      <c r="Y12" s="42" t="s">
        <v>40</v>
      </c>
      <c r="Z12" s="42" t="s">
        <v>40</v>
      </c>
      <c r="AA12" s="42">
        <v>0</v>
      </c>
      <c r="AB12" s="42">
        <v>13</v>
      </c>
      <c r="AC12" s="42" t="s">
        <v>55</v>
      </c>
    </row>
    <row r="13" spans="1:30" x14ac:dyDescent="0.3">
      <c r="A13" s="19" t="s">
        <v>43</v>
      </c>
      <c r="B13" s="39" t="s">
        <v>245</v>
      </c>
      <c r="C13" s="40" t="s">
        <v>246</v>
      </c>
      <c r="D13" s="40" t="s">
        <v>166</v>
      </c>
      <c r="E13" s="41">
        <v>1085</v>
      </c>
      <c r="F13" s="41">
        <v>422</v>
      </c>
      <c r="G13" s="40" t="s">
        <v>247</v>
      </c>
      <c r="H13" s="40" t="s">
        <v>248</v>
      </c>
      <c r="I13" s="40" t="s">
        <v>249</v>
      </c>
      <c r="J13" s="40" t="s">
        <v>250</v>
      </c>
      <c r="K13" s="40" t="s">
        <v>251</v>
      </c>
      <c r="L13" s="40" t="s">
        <v>53</v>
      </c>
      <c r="M13" s="40" t="s">
        <v>252</v>
      </c>
      <c r="N13" s="40" t="s">
        <v>48</v>
      </c>
      <c r="O13" s="40">
        <v>6</v>
      </c>
      <c r="P13" s="40" t="s">
        <v>253</v>
      </c>
      <c r="Q13" s="40" t="s">
        <v>254</v>
      </c>
      <c r="R13" s="40">
        <v>296</v>
      </c>
      <c r="S13" s="40" t="s">
        <v>255</v>
      </c>
      <c r="T13" s="40" t="s">
        <v>256</v>
      </c>
      <c r="U13" s="41">
        <v>251</v>
      </c>
      <c r="V13" s="40" t="s">
        <v>257</v>
      </c>
      <c r="W13" s="40" t="s">
        <v>258</v>
      </c>
      <c r="X13" s="42">
        <v>131</v>
      </c>
      <c r="Y13" s="42" t="s">
        <v>40</v>
      </c>
      <c r="Z13" s="42" t="s">
        <v>40</v>
      </c>
      <c r="AA13" s="42">
        <v>0</v>
      </c>
      <c r="AB13" s="42">
        <v>13</v>
      </c>
      <c r="AC13" s="42" t="s">
        <v>56</v>
      </c>
    </row>
    <row r="14" spans="1:30" ht="15" thickBot="1" x14ac:dyDescent="0.35">
      <c r="A14" s="36"/>
      <c r="B14" s="2">
        <f>SUM(VALUE(B12),VALUE(B13))</f>
        <v>14.011168981481482</v>
      </c>
      <c r="C14" s="2">
        <f>SUM(VALUE(C12),VALUE(C13))</f>
        <v>7.5490856481481483</v>
      </c>
      <c r="D14" s="2">
        <f>(D12+D13)/2</f>
        <v>8.1018518518518516E-5</v>
      </c>
      <c r="E14" s="3">
        <f>SUM(E12:E13)</f>
        <v>1739</v>
      </c>
      <c r="F14" s="3">
        <f>SUM(F12:F13)</f>
        <v>461</v>
      </c>
      <c r="G14" s="2">
        <f>SUM(VALUE(G12),VALUE(G13))</f>
        <v>1.29</v>
      </c>
      <c r="H14" s="2">
        <f>SUM(VALUE(H12),VALUE(H13))</f>
        <v>7.5347222222222218E-2</v>
      </c>
      <c r="I14" s="2">
        <f>G14/(E14-F14)</f>
        <v>1.0093896713615023E-3</v>
      </c>
      <c r="J14" s="56">
        <f>(E14-F14)/(TEXT(B14,"[h]:mm:ss")*24)</f>
        <v>3.8005394175446998</v>
      </c>
      <c r="K14" s="2">
        <f>SUM(VALUE(K12),VALUE(K13))</f>
        <v>0.2471875</v>
      </c>
      <c r="L14" s="2">
        <f>K14/E14</f>
        <v>1.4214347326049455E-4</v>
      </c>
      <c r="M14" s="2">
        <f>SUM(VALUE(M12),VALUE(M13))</f>
        <v>1.9942129629629629E-2</v>
      </c>
      <c r="N14" s="2">
        <f>SUM(VALUE(N12),VALUE(N13))</f>
        <v>3.4722222222222222E-5</v>
      </c>
      <c r="O14" s="8">
        <f>SUM(O12:O13)</f>
        <v>27</v>
      </c>
      <c r="P14" s="2">
        <f>SUM(VALUE(P12),VALUE(P13))</f>
        <v>0.44876157407407408</v>
      </c>
      <c r="Q14" s="2">
        <f>SUM(VALUE(Q12),VALUE(Q13))</f>
        <v>9.8611111111111122E-2</v>
      </c>
      <c r="R14" s="8">
        <f>SUM(R12:R13)</f>
        <v>502</v>
      </c>
      <c r="S14" s="2">
        <f>SUM(VALUE(S12),VALUE(S13))</f>
        <v>0.17399305555555555</v>
      </c>
      <c r="T14" s="2">
        <f>S14/U14</f>
        <v>4.9570671098448879E-4</v>
      </c>
      <c r="U14" s="3">
        <f>SUM(U12:U13)</f>
        <v>351</v>
      </c>
      <c r="V14" s="2">
        <f>SUM(VALUE(V12),VALUE(V13))</f>
        <v>4.2821990740740743</v>
      </c>
      <c r="W14" s="2">
        <f>V14/X14</f>
        <v>1.0244495392521709E-2</v>
      </c>
      <c r="X14" s="8">
        <f>SUM(X12:X13)</f>
        <v>418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26</v>
      </c>
      <c r="AC14" s="8"/>
      <c r="AD14" s="1" t="s">
        <v>14</v>
      </c>
    </row>
    <row r="15" spans="1:30" ht="15" thickBot="1" x14ac:dyDescent="0.35">
      <c r="A15" s="54"/>
      <c r="I15" s="55"/>
    </row>
    <row r="16" spans="1:30" ht="24" customHeight="1" thickBot="1" x14ac:dyDescent="0.35">
      <c r="A16" s="37"/>
      <c r="B16" s="22" t="s">
        <v>35</v>
      </c>
      <c r="C16" s="24">
        <f>E10+1</f>
        <v>43689</v>
      </c>
      <c r="D16" s="23" t="s">
        <v>34</v>
      </c>
      <c r="E16" s="25">
        <f>C16+6</f>
        <v>43695</v>
      </c>
      <c r="F16" s="26"/>
      <c r="G16" s="27"/>
      <c r="H16" s="13"/>
      <c r="U16" s="4"/>
      <c r="V16" s="43" t="s">
        <v>36</v>
      </c>
      <c r="W16" s="44"/>
      <c r="X16" s="45">
        <f>E16+1</f>
        <v>43696</v>
      </c>
      <c r="Y16" s="4"/>
      <c r="Z16" s="4"/>
      <c r="AA16" s="4"/>
      <c r="AB16" s="4"/>
      <c r="AC16" s="4"/>
    </row>
    <row r="17" spans="1:33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57</v>
      </c>
      <c r="I17" s="6" t="s">
        <v>7</v>
      </c>
      <c r="J17" s="6" t="s">
        <v>58</v>
      </c>
      <c r="K17" s="6" t="s">
        <v>59</v>
      </c>
      <c r="L17" s="6" t="s">
        <v>60</v>
      </c>
      <c r="M17" s="6" t="s">
        <v>61</v>
      </c>
      <c r="N17" s="6" t="s">
        <v>62</v>
      </c>
      <c r="O17" s="6" t="s">
        <v>63</v>
      </c>
      <c r="P17" s="6" t="s">
        <v>64</v>
      </c>
      <c r="Q17" s="6" t="s">
        <v>65</v>
      </c>
      <c r="R17" s="6" t="s">
        <v>66</v>
      </c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 t="s">
        <v>67</v>
      </c>
      <c r="Z17" s="32" t="s">
        <v>68</v>
      </c>
      <c r="AA17" s="32" t="s">
        <v>69</v>
      </c>
      <c r="AB17" s="32" t="s">
        <v>70</v>
      </c>
      <c r="AC17" s="32" t="s">
        <v>71</v>
      </c>
    </row>
    <row r="18" spans="1:33" x14ac:dyDescent="0.3">
      <c r="A18" s="19" t="s">
        <v>44</v>
      </c>
      <c r="B18" s="51" t="s">
        <v>312</v>
      </c>
      <c r="C18" s="40" t="s">
        <v>313</v>
      </c>
      <c r="D18" s="40" t="s">
        <v>48</v>
      </c>
      <c r="E18" s="41">
        <v>631</v>
      </c>
      <c r="F18" s="41">
        <v>34</v>
      </c>
      <c r="G18" s="40" t="s">
        <v>314</v>
      </c>
      <c r="H18" s="40" t="s">
        <v>315</v>
      </c>
      <c r="I18" s="40" t="s">
        <v>316</v>
      </c>
      <c r="J18" s="40" t="s">
        <v>77</v>
      </c>
      <c r="K18" s="40" t="s">
        <v>317</v>
      </c>
      <c r="L18" s="40" t="s">
        <v>137</v>
      </c>
      <c r="M18" s="40" t="s">
        <v>318</v>
      </c>
      <c r="N18" s="40" t="s">
        <v>40</v>
      </c>
      <c r="O18" s="40">
        <v>5</v>
      </c>
      <c r="P18" s="40" t="s">
        <v>319</v>
      </c>
      <c r="Q18" s="40" t="s">
        <v>48</v>
      </c>
      <c r="R18" s="53">
        <v>184</v>
      </c>
      <c r="S18" s="40" t="s">
        <v>320</v>
      </c>
      <c r="T18" s="40" t="s">
        <v>166</v>
      </c>
      <c r="U18" s="41">
        <v>113</v>
      </c>
      <c r="V18" s="40" t="s">
        <v>321</v>
      </c>
      <c r="W18" s="40" t="s">
        <v>322</v>
      </c>
      <c r="X18" s="42">
        <v>320</v>
      </c>
      <c r="Y18" s="42" t="s">
        <v>40</v>
      </c>
      <c r="Z18" s="42" t="s">
        <v>40</v>
      </c>
      <c r="AA18" s="42">
        <v>0</v>
      </c>
      <c r="AB18" s="42">
        <v>0</v>
      </c>
      <c r="AC18" s="42" t="s">
        <v>323</v>
      </c>
      <c r="AG18" s="52"/>
    </row>
    <row r="19" spans="1:33" x14ac:dyDescent="0.3">
      <c r="A19" s="19" t="s">
        <v>43</v>
      </c>
      <c r="B19" s="51" t="s">
        <v>297</v>
      </c>
      <c r="C19" s="40" t="s">
        <v>298</v>
      </c>
      <c r="D19" s="40" t="s">
        <v>204</v>
      </c>
      <c r="E19" s="41">
        <v>1091</v>
      </c>
      <c r="F19" s="41">
        <v>422</v>
      </c>
      <c r="G19" s="40" t="s">
        <v>299</v>
      </c>
      <c r="H19" s="40" t="s">
        <v>300</v>
      </c>
      <c r="I19" s="40" t="s">
        <v>301</v>
      </c>
      <c r="J19" s="40" t="s">
        <v>302</v>
      </c>
      <c r="K19" s="40" t="s">
        <v>303</v>
      </c>
      <c r="L19" s="40" t="s">
        <v>42</v>
      </c>
      <c r="M19" s="40" t="s">
        <v>304</v>
      </c>
      <c r="N19" s="40" t="s">
        <v>40</v>
      </c>
      <c r="O19" s="40">
        <v>5</v>
      </c>
      <c r="P19" s="40" t="s">
        <v>305</v>
      </c>
      <c r="Q19" s="40" t="s">
        <v>306</v>
      </c>
      <c r="R19" s="53">
        <v>318</v>
      </c>
      <c r="S19" s="40" t="s">
        <v>307</v>
      </c>
      <c r="T19" s="40" t="s">
        <v>308</v>
      </c>
      <c r="U19" s="41">
        <v>223</v>
      </c>
      <c r="V19" s="40" t="s">
        <v>309</v>
      </c>
      <c r="W19" s="40" t="s">
        <v>310</v>
      </c>
      <c r="X19" s="42">
        <v>154</v>
      </c>
      <c r="Y19" s="42" t="s">
        <v>40</v>
      </c>
      <c r="Z19" s="42" t="s">
        <v>40</v>
      </c>
      <c r="AA19" s="42">
        <v>0</v>
      </c>
      <c r="AB19" s="42">
        <v>4</v>
      </c>
      <c r="AC19" s="42" t="s">
        <v>311</v>
      </c>
      <c r="AG19" s="52"/>
    </row>
    <row r="20" spans="1:33" ht="15" thickBot="1" x14ac:dyDescent="0.35">
      <c r="A20" s="36"/>
      <c r="B20" s="2">
        <f>SUM(VALUE(B18),VALUE(B19))</f>
        <v>11.821956018518518</v>
      </c>
      <c r="C20" s="2">
        <f>SUM(VALUE(C18),VALUE(C19))</f>
        <v>5.6908449074074081</v>
      </c>
      <c r="D20" s="2">
        <f>(D18+D19)/2</f>
        <v>6.9444444444444444E-5</v>
      </c>
      <c r="E20" s="3">
        <f>SUM(E18:E19)</f>
        <v>1722</v>
      </c>
      <c r="F20" s="3">
        <f>SUM(F18:F19)</f>
        <v>456</v>
      </c>
      <c r="G20" s="2">
        <f>SUM(VALUE(G18),VALUE(G19))</f>
        <v>1.3571875</v>
      </c>
      <c r="H20" s="2">
        <f>SUM(VALUE(H18),VALUE(H19))</f>
        <v>6.6504629629629636E-2</v>
      </c>
      <c r="I20" s="2">
        <f>G20/(E20-F20)</f>
        <v>1.0720280410742495E-3</v>
      </c>
      <c r="J20" s="56">
        <f>(E20-F20)/(TEXT(B20,"[h]:mm:ss")*24)</f>
        <v>4.4620365629316918</v>
      </c>
      <c r="K20" s="2">
        <f>SUM(VALUE(K18),VALUE(K19))</f>
        <v>0.21875</v>
      </c>
      <c r="L20" s="2">
        <f>K20/E20</f>
        <v>1.2703252032520327E-4</v>
      </c>
      <c r="M20" s="2">
        <f>SUM(VALUE(M18),VALUE(M19))</f>
        <v>5.185185185185185E-3</v>
      </c>
      <c r="N20" s="2">
        <f>SUM(VALUE(N18),VALUE(N19))</f>
        <v>0</v>
      </c>
      <c r="O20" s="8">
        <f>SUM(O18:O19)</f>
        <v>10</v>
      </c>
      <c r="P20" s="2">
        <f>SUM(VALUE(P18),VALUE(P19))</f>
        <v>0.37337962962962967</v>
      </c>
      <c r="Q20" s="2">
        <f>SUM(VALUE(Q18),VALUE(Q19))</f>
        <v>1.8518518518518519E-3</v>
      </c>
      <c r="R20" s="8">
        <f>SUM(R18:R19)</f>
        <v>502</v>
      </c>
      <c r="S20" s="2">
        <f>SUM(VALUE(S18),VALUE(S19))</f>
        <v>6.835648148148149E-2</v>
      </c>
      <c r="T20" s="2">
        <f>S20/U20</f>
        <v>2.0344190917107586E-4</v>
      </c>
      <c r="U20" s="3">
        <f>SUM(U18:U19)</f>
        <v>336</v>
      </c>
      <c r="V20" s="2">
        <f>SUM(VALUE(V18),VALUE(V19))</f>
        <v>4.1082523148148145</v>
      </c>
      <c r="W20" s="2">
        <f>V20/X20</f>
        <v>8.6671989764025622E-3</v>
      </c>
      <c r="X20" s="8">
        <f>SUM(X18:X19)</f>
        <v>474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4</v>
      </c>
      <c r="AC20" s="8"/>
      <c r="AD20" s="1" t="s">
        <v>14</v>
      </c>
      <c r="AG20" s="52"/>
    </row>
    <row r="21" spans="1:33" ht="15" thickBot="1" x14ac:dyDescent="0.35">
      <c r="A21" s="36"/>
    </row>
    <row r="22" spans="1:33" ht="24" customHeight="1" thickBot="1" x14ac:dyDescent="0.35">
      <c r="A22" s="37"/>
      <c r="B22" s="22" t="s">
        <v>35</v>
      </c>
      <c r="C22" s="24">
        <f>E16+1</f>
        <v>43696</v>
      </c>
      <c r="D22" s="23" t="s">
        <v>34</v>
      </c>
      <c r="E22" s="25">
        <f>C22+6</f>
        <v>43702</v>
      </c>
      <c r="F22" s="26"/>
      <c r="G22" s="27"/>
      <c r="H22" s="13"/>
      <c r="U22" s="4"/>
      <c r="V22" s="43" t="s">
        <v>36</v>
      </c>
      <c r="W22" s="44"/>
      <c r="X22" s="45">
        <f>E22+1</f>
        <v>43703</v>
      </c>
      <c r="Y22" s="4"/>
      <c r="Z22" s="4"/>
      <c r="AA22" s="4"/>
      <c r="AB22" s="4"/>
      <c r="AC22" s="4"/>
    </row>
    <row r="23" spans="1:33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57</v>
      </c>
      <c r="I23" s="6" t="s">
        <v>7</v>
      </c>
      <c r="J23" s="6" t="s">
        <v>58</v>
      </c>
      <c r="K23" s="6" t="s">
        <v>59</v>
      </c>
      <c r="L23" s="6" t="s">
        <v>60</v>
      </c>
      <c r="M23" s="6" t="s">
        <v>61</v>
      </c>
      <c r="N23" s="6" t="s">
        <v>62</v>
      </c>
      <c r="O23" s="6" t="s">
        <v>63</v>
      </c>
      <c r="P23" s="6" t="s">
        <v>64</v>
      </c>
      <c r="Q23" s="6" t="s">
        <v>65</v>
      </c>
      <c r="R23" s="6" t="s">
        <v>66</v>
      </c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 t="s">
        <v>67</v>
      </c>
      <c r="Z23" s="32" t="s">
        <v>68</v>
      </c>
      <c r="AA23" s="32" t="s">
        <v>69</v>
      </c>
      <c r="AB23" s="32" t="s">
        <v>70</v>
      </c>
      <c r="AC23" s="32" t="s">
        <v>71</v>
      </c>
    </row>
    <row r="24" spans="1:33" x14ac:dyDescent="0.3">
      <c r="A24" s="19" t="s">
        <v>44</v>
      </c>
      <c r="B24" s="51" t="s">
        <v>337</v>
      </c>
      <c r="C24" s="40" t="s">
        <v>338</v>
      </c>
      <c r="D24" s="40" t="s">
        <v>48</v>
      </c>
      <c r="E24" s="41">
        <v>639</v>
      </c>
      <c r="F24" s="41">
        <v>34</v>
      </c>
      <c r="G24" s="40" t="s">
        <v>339</v>
      </c>
      <c r="H24" s="40" t="s">
        <v>340</v>
      </c>
      <c r="I24" s="40" t="s">
        <v>341</v>
      </c>
      <c r="J24" s="40" t="s">
        <v>78</v>
      </c>
      <c r="K24" s="40" t="s">
        <v>342</v>
      </c>
      <c r="L24" s="40" t="s">
        <v>204</v>
      </c>
      <c r="M24" s="40" t="s">
        <v>343</v>
      </c>
      <c r="N24" s="40" t="s">
        <v>40</v>
      </c>
      <c r="O24" s="40">
        <v>6</v>
      </c>
      <c r="P24" s="40" t="s">
        <v>344</v>
      </c>
      <c r="Q24" s="40" t="s">
        <v>40</v>
      </c>
      <c r="R24" s="40">
        <v>168</v>
      </c>
      <c r="S24" s="40" t="s">
        <v>340</v>
      </c>
      <c r="T24" s="40" t="s">
        <v>345</v>
      </c>
      <c r="U24" s="41">
        <v>86</v>
      </c>
      <c r="V24" s="40" t="s">
        <v>346</v>
      </c>
      <c r="W24" s="40" t="s">
        <v>347</v>
      </c>
      <c r="X24" s="42">
        <v>326</v>
      </c>
      <c r="Y24" s="42" t="s">
        <v>40</v>
      </c>
      <c r="Z24" s="42" t="s">
        <v>40</v>
      </c>
      <c r="AA24" s="42">
        <v>0</v>
      </c>
      <c r="AB24" s="42">
        <v>1</v>
      </c>
      <c r="AC24" s="42" t="s">
        <v>348</v>
      </c>
    </row>
    <row r="25" spans="1:33" x14ac:dyDescent="0.3">
      <c r="A25" s="19" t="s">
        <v>43</v>
      </c>
      <c r="B25" s="51" t="s">
        <v>324</v>
      </c>
      <c r="C25" s="40" t="s">
        <v>325</v>
      </c>
      <c r="D25" s="40" t="s">
        <v>166</v>
      </c>
      <c r="E25" s="41">
        <v>1213</v>
      </c>
      <c r="F25" s="41">
        <v>422</v>
      </c>
      <c r="G25" s="40" t="s">
        <v>326</v>
      </c>
      <c r="H25" s="40" t="s">
        <v>327</v>
      </c>
      <c r="I25" s="40" t="s">
        <v>301</v>
      </c>
      <c r="J25" s="40" t="s">
        <v>328</v>
      </c>
      <c r="K25" s="40" t="s">
        <v>329</v>
      </c>
      <c r="L25" s="40" t="s">
        <v>53</v>
      </c>
      <c r="M25" s="40" t="s">
        <v>74</v>
      </c>
      <c r="N25" s="40" t="s">
        <v>40</v>
      </c>
      <c r="O25" s="40">
        <v>2</v>
      </c>
      <c r="P25" s="40" t="s">
        <v>330</v>
      </c>
      <c r="Q25" s="40" t="s">
        <v>331</v>
      </c>
      <c r="R25" s="40">
        <v>292</v>
      </c>
      <c r="S25" s="40" t="s">
        <v>332</v>
      </c>
      <c r="T25" s="40" t="s">
        <v>333</v>
      </c>
      <c r="U25" s="41">
        <v>240</v>
      </c>
      <c r="V25" s="40" t="s">
        <v>334</v>
      </c>
      <c r="W25" s="40" t="s">
        <v>335</v>
      </c>
      <c r="X25" s="42">
        <v>158</v>
      </c>
      <c r="Y25" s="42" t="s">
        <v>40</v>
      </c>
      <c r="Z25" s="42" t="s">
        <v>40</v>
      </c>
      <c r="AA25" s="42">
        <v>0</v>
      </c>
      <c r="AB25" s="42">
        <v>15</v>
      </c>
      <c r="AC25" s="42" t="s">
        <v>336</v>
      </c>
    </row>
    <row r="26" spans="1:33" ht="15" thickBot="1" x14ac:dyDescent="0.35">
      <c r="A26" s="36"/>
      <c r="B26" s="2">
        <f>SUM(VALUE(B24),VALUE(B25))</f>
        <v>15.48462962962963</v>
      </c>
      <c r="C26" s="2">
        <f>SUM(VALUE(C24),VALUE(C25))</f>
        <v>7.572592592592593</v>
      </c>
      <c r="D26" s="2">
        <f>(D24+D25)/2</f>
        <v>7.5231481481481474E-5</v>
      </c>
      <c r="E26" s="3">
        <f>SUM(E24:E25)</f>
        <v>1852</v>
      </c>
      <c r="F26" s="3">
        <f>SUM(F24:F25)</f>
        <v>456</v>
      </c>
      <c r="G26" s="2">
        <f>SUM(VALUE(G24),VALUE(G25))</f>
        <v>1.4444444444444446</v>
      </c>
      <c r="H26" s="2">
        <f>SUM(VALUE(H24),VALUE(H25))</f>
        <v>0.10179398148148149</v>
      </c>
      <c r="I26" s="2">
        <f>G26/(E26-F26)</f>
        <v>1.0347023241006051E-3</v>
      </c>
      <c r="J26" s="56">
        <f>(E26-F26)/(TEXT(B26,"[h]:mm:ss")*24)</f>
        <v>3.7564131695707808</v>
      </c>
      <c r="K26" s="2">
        <f>SUM(VALUE(K24),VALUE(K25))</f>
        <v>0.26202546296296297</v>
      </c>
      <c r="L26" s="2">
        <f>K26/E26</f>
        <v>1.4148243140548757E-4</v>
      </c>
      <c r="M26" s="2">
        <f>SUM(VALUE(M24),VALUE(M25))</f>
        <v>9.0393518518518522E-3</v>
      </c>
      <c r="N26" s="2">
        <f>SUM(VALUE(N24),VALUE(N25))</f>
        <v>0</v>
      </c>
      <c r="O26" s="8">
        <f>SUM(O24:O25)</f>
        <v>8</v>
      </c>
      <c r="P26" s="2">
        <f>SUM(VALUE(P24),VALUE(P25))</f>
        <v>0.40878472222222223</v>
      </c>
      <c r="Q26" s="2">
        <f>SUM(VALUE(Q24),VALUE(Q25))</f>
        <v>7.0023148148148154E-3</v>
      </c>
      <c r="R26" s="8">
        <f>SUM(R24:R25)</f>
        <v>460</v>
      </c>
      <c r="S26" s="2">
        <f>SUM(VALUE(S24),VALUE(S25))</f>
        <v>0.10879629629629629</v>
      </c>
      <c r="T26" s="2">
        <f>S26/U26</f>
        <v>3.3373097023403772E-4</v>
      </c>
      <c r="U26" s="3">
        <f>SUM(U24:U25)</f>
        <v>326</v>
      </c>
      <c r="V26" s="2">
        <f>SUM(VALUE(V24),VALUE(V25))</f>
        <v>5.6789467592592597</v>
      </c>
      <c r="W26" s="2">
        <f>V26/X26</f>
        <v>1.173336107284971E-2</v>
      </c>
      <c r="X26" s="8">
        <f>SUM(X24:X25)</f>
        <v>484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16</v>
      </c>
      <c r="AC26" s="8"/>
      <c r="AD26" s="1" t="s">
        <v>14</v>
      </c>
    </row>
    <row r="27" spans="1:33" x14ac:dyDescent="0.3">
      <c r="A27" s="36"/>
    </row>
    <row r="33" spans="1:30" ht="15" thickBot="1" x14ac:dyDescent="0.35"/>
    <row r="34" spans="1:30" hidden="1" x14ac:dyDescent="0.3"/>
    <row r="35" spans="1:30" hidden="1" x14ac:dyDescent="0.3"/>
    <row r="36" spans="1:30" hidden="1" x14ac:dyDescent="0.3"/>
    <row r="37" spans="1:30" hidden="1" x14ac:dyDescent="0.3"/>
    <row r="38" spans="1:30" hidden="1" x14ac:dyDescent="0.3"/>
    <row r="39" spans="1:30" s="28" customFormat="1" ht="15" hidden="1" thickBot="1" x14ac:dyDescent="0.35">
      <c r="A39" s="38"/>
      <c r="B39" s="29"/>
      <c r="C39" s="29"/>
      <c r="D39" s="29"/>
      <c r="E39" s="30"/>
      <c r="F39" s="30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30"/>
      <c r="V39" s="29"/>
      <c r="W39" s="29"/>
      <c r="X39" s="30"/>
      <c r="Y39" s="30"/>
      <c r="Z39" s="30"/>
      <c r="AA39" s="30"/>
      <c r="AB39" s="30"/>
      <c r="AC39" s="30"/>
      <c r="AD39" s="31"/>
    </row>
    <row r="40" spans="1:30" x14ac:dyDescent="0.3">
      <c r="U40" s="72" t="s">
        <v>15</v>
      </c>
      <c r="V40" s="73"/>
      <c r="W40" s="73"/>
      <c r="X40" s="9">
        <f>SUM(S14,S20,S26,Sep!S8,S38)/SUM(U14,U20,U26,Sep!U8,U38)</f>
        <v>3.37620898850375E-4</v>
      </c>
      <c r="Y40" s="34"/>
      <c r="Z40" s="34"/>
      <c r="AA40" s="34"/>
      <c r="AB40" s="34"/>
      <c r="AC40" s="34"/>
      <c r="AD40" s="58"/>
    </row>
    <row r="41" spans="1:30" ht="15" thickBot="1" x14ac:dyDescent="0.35">
      <c r="U41" s="74" t="s">
        <v>16</v>
      </c>
      <c r="V41" s="75"/>
      <c r="W41" s="75"/>
      <c r="X41" s="12">
        <f>IFERROR((S14+S20+S26+Sep!S8+S38)/(B14+B20+B26+Sep!B8+B38),0)</f>
        <v>7.5641643229496115E-3</v>
      </c>
      <c r="Y41" s="35"/>
      <c r="Z41" s="35"/>
      <c r="AA41" s="35"/>
      <c r="AB41" s="35"/>
      <c r="AC41" s="35"/>
    </row>
    <row r="42" spans="1:30" x14ac:dyDescent="0.3">
      <c r="U42" s="72" t="s">
        <v>17</v>
      </c>
      <c r="V42" s="73"/>
      <c r="W42" s="73"/>
      <c r="X42" s="10">
        <f>IFERROR((X14+X20+X26+Sep!X8+X38)/(E14+E20+E26+Sep!E8+E38+X14+X20+X26+Sep!X8+X38),0)</f>
        <v>0.21211783084133007</v>
      </c>
      <c r="Y42" s="35"/>
      <c r="Z42" s="35"/>
      <c r="AA42" s="35"/>
      <c r="AB42" s="35"/>
      <c r="AC42" s="35"/>
    </row>
    <row r="43" spans="1:30" ht="15" thickBot="1" x14ac:dyDescent="0.35">
      <c r="U43" s="76" t="s">
        <v>18</v>
      </c>
      <c r="V43" s="77"/>
      <c r="W43" s="77"/>
      <c r="X43" s="11">
        <f>SUM(V14,V20,V26,Sep!V8,V38)/SUM(X14,X20,X26,Sep!X8,X38)</f>
        <v>1.0782695998207571E-2</v>
      </c>
      <c r="Y43" s="34"/>
      <c r="Z43" s="34"/>
      <c r="AA43" s="34"/>
      <c r="AB43" s="34"/>
      <c r="AC43" s="34"/>
    </row>
  </sheetData>
  <mergeCells count="5">
    <mergeCell ref="B1:X2"/>
    <mergeCell ref="U40:W40"/>
    <mergeCell ref="U41:W41"/>
    <mergeCell ref="U42:W42"/>
    <mergeCell ref="U43:W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A13" zoomScaleNormal="100" workbookViewId="0">
      <selection activeCell="B30" sqref="B30:AC30"/>
    </sheetView>
  </sheetViews>
  <sheetFormatPr defaultRowHeight="14.4" x14ac:dyDescent="0.3"/>
  <cols>
    <col min="1" max="1" width="11.33203125" bestFit="1" customWidth="1"/>
    <col min="2" max="2" width="10.6640625" bestFit="1" customWidth="1"/>
    <col min="3" max="3" width="11.33203125" customWidth="1"/>
    <col min="4" max="4" width="9.33203125" bestFit="1" customWidth="1"/>
    <col min="5" max="5" width="11.33203125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0.664062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46"/>
      <c r="Z1" s="46"/>
      <c r="AA1" s="46"/>
      <c r="AB1" s="46"/>
      <c r="AC1" s="46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Aug!E22+1</f>
        <v>43703</v>
      </c>
      <c r="D4" s="23" t="s">
        <v>34</v>
      </c>
      <c r="E4" s="25">
        <f>C4+6</f>
        <v>43709</v>
      </c>
      <c r="F4" s="26"/>
      <c r="G4" s="27"/>
      <c r="H4" s="13"/>
      <c r="U4" s="4"/>
      <c r="V4" s="43" t="s">
        <v>36</v>
      </c>
      <c r="W4" s="44"/>
      <c r="X4" s="45">
        <f>E4+1</f>
        <v>43710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39" t="s">
        <v>361</v>
      </c>
      <c r="C6" s="40" t="s">
        <v>362</v>
      </c>
      <c r="D6" s="40" t="s">
        <v>48</v>
      </c>
      <c r="E6" s="41">
        <v>628</v>
      </c>
      <c r="F6" s="41">
        <v>37</v>
      </c>
      <c r="G6" s="40" t="s">
        <v>363</v>
      </c>
      <c r="H6" s="40" t="s">
        <v>364</v>
      </c>
      <c r="I6" s="40" t="s">
        <v>168</v>
      </c>
      <c r="J6" s="40" t="s">
        <v>365</v>
      </c>
      <c r="K6" s="40" t="s">
        <v>366</v>
      </c>
      <c r="L6" s="40" t="s">
        <v>204</v>
      </c>
      <c r="M6" s="40" t="s">
        <v>367</v>
      </c>
      <c r="N6" s="40" t="s">
        <v>40</v>
      </c>
      <c r="O6" s="40">
        <v>12</v>
      </c>
      <c r="P6" s="40" t="s">
        <v>368</v>
      </c>
      <c r="Q6" s="40" t="s">
        <v>40</v>
      </c>
      <c r="R6" s="40">
        <v>184</v>
      </c>
      <c r="S6" s="40" t="s">
        <v>364</v>
      </c>
      <c r="T6" s="40" t="s">
        <v>137</v>
      </c>
      <c r="U6" s="41">
        <v>69</v>
      </c>
      <c r="V6" s="40" t="s">
        <v>369</v>
      </c>
      <c r="W6" s="40" t="s">
        <v>370</v>
      </c>
      <c r="X6" s="42">
        <v>294</v>
      </c>
      <c r="Y6" s="42" t="s">
        <v>40</v>
      </c>
      <c r="Z6" s="42" t="s">
        <v>40</v>
      </c>
      <c r="AA6" s="42">
        <v>0</v>
      </c>
      <c r="AB6" s="42">
        <v>2</v>
      </c>
      <c r="AC6" s="42" t="s">
        <v>371</v>
      </c>
    </row>
    <row r="7" spans="1:30" x14ac:dyDescent="0.3">
      <c r="A7" s="19" t="s">
        <v>43</v>
      </c>
      <c r="B7" s="39" t="s">
        <v>349</v>
      </c>
      <c r="C7" s="40" t="s">
        <v>350</v>
      </c>
      <c r="D7" s="40" t="s">
        <v>345</v>
      </c>
      <c r="E7" s="41">
        <v>1120</v>
      </c>
      <c r="F7" s="41">
        <v>357</v>
      </c>
      <c r="G7" s="40" t="s">
        <v>351</v>
      </c>
      <c r="H7" s="40" t="s">
        <v>352</v>
      </c>
      <c r="I7" s="40" t="s">
        <v>179</v>
      </c>
      <c r="J7" s="40" t="s">
        <v>353</v>
      </c>
      <c r="K7" s="40" t="s">
        <v>354</v>
      </c>
      <c r="L7" s="40" t="s">
        <v>39</v>
      </c>
      <c r="M7" s="40" t="s">
        <v>355</v>
      </c>
      <c r="N7" s="40" t="s">
        <v>40</v>
      </c>
      <c r="O7" s="40">
        <v>3</v>
      </c>
      <c r="P7" s="40" t="s">
        <v>356</v>
      </c>
      <c r="Q7" s="40" t="s">
        <v>100</v>
      </c>
      <c r="R7" s="40">
        <v>307</v>
      </c>
      <c r="S7" s="40" t="s">
        <v>357</v>
      </c>
      <c r="T7" s="40" t="s">
        <v>149</v>
      </c>
      <c r="U7" s="41">
        <v>197</v>
      </c>
      <c r="V7" s="40" t="s">
        <v>358</v>
      </c>
      <c r="W7" s="40" t="s">
        <v>359</v>
      </c>
      <c r="X7" s="42">
        <v>231</v>
      </c>
      <c r="Y7" s="42" t="s">
        <v>40</v>
      </c>
      <c r="Z7" s="42" t="s">
        <v>40</v>
      </c>
      <c r="AA7" s="42">
        <v>0</v>
      </c>
      <c r="AB7" s="42">
        <v>0</v>
      </c>
      <c r="AC7" s="42" t="s">
        <v>360</v>
      </c>
    </row>
    <row r="8" spans="1:30" ht="15" thickBot="1" x14ac:dyDescent="0.35">
      <c r="A8" s="36"/>
      <c r="B8" s="2">
        <f>SUM(VALUE(B6),VALUE(B7))</f>
        <v>15.769467592592594</v>
      </c>
      <c r="C8" s="2">
        <f>SUM(VALUE(C6),VALUE(C7))</f>
        <v>7.3152546296296297</v>
      </c>
      <c r="D8" s="2">
        <f>(D6+D7)/2</f>
        <v>5.208333333333333E-5</v>
      </c>
      <c r="E8" s="3">
        <f>SUM(E6:E7)</f>
        <v>1748</v>
      </c>
      <c r="F8" s="3">
        <f>SUM(F6:F7)</f>
        <v>394</v>
      </c>
      <c r="G8" s="2">
        <f>SUM(VALUE(G6),VALUE(G7))</f>
        <v>1.3621296296296297</v>
      </c>
      <c r="H8" s="2">
        <f>SUM(VALUE(H6),VALUE(H7))</f>
        <v>7.9050925925925927E-2</v>
      </c>
      <c r="I8" s="2">
        <f>G8/(E8-F8)</f>
        <v>1.0060041577766837E-3</v>
      </c>
      <c r="J8" s="56">
        <f>(E8-F8)/(TEXT(B8,"[h]:mm:ss")*24)</f>
        <v>3.5775885479587988</v>
      </c>
      <c r="K8" s="2">
        <f>SUM(VALUE(K6),VALUE(K7))</f>
        <v>0.20806712962962964</v>
      </c>
      <c r="L8" s="2">
        <f>K8/E8</f>
        <v>1.1903153868971948E-4</v>
      </c>
      <c r="M8" s="2">
        <f>SUM(VALUE(M6),VALUE(M7))</f>
        <v>2.0659722222222222E-2</v>
      </c>
      <c r="N8" s="2">
        <f>SUM(VALUE(N6),VALUE(N7))</f>
        <v>0</v>
      </c>
      <c r="O8" s="8">
        <f>SUM(O6:O7)</f>
        <v>15</v>
      </c>
      <c r="P8" s="2">
        <f>SUM(VALUE(P6),VALUE(P7))</f>
        <v>0.35417824074074072</v>
      </c>
      <c r="Q8" s="2">
        <f>SUM(VALUE(Q6),VALUE(Q7))</f>
        <v>1.6203703703703703E-3</v>
      </c>
      <c r="R8" s="8">
        <f>SUM(R6:R7)</f>
        <v>491</v>
      </c>
      <c r="S8" s="2">
        <f>SUM(VALUE(S6),VALUE(S7))</f>
        <v>8.0671296296296297E-2</v>
      </c>
      <c r="T8" s="2">
        <f>S8/U8</f>
        <v>3.0327554998607631E-4</v>
      </c>
      <c r="U8" s="3">
        <f>SUM(U6:U7)</f>
        <v>266</v>
      </c>
      <c r="V8" s="2">
        <f>SUM(VALUE(V6),VALUE(V7))</f>
        <v>6.4285069444444449</v>
      </c>
      <c r="W8" s="2">
        <f>V8/X8</f>
        <v>1.2244775132275133E-2</v>
      </c>
      <c r="X8" s="8">
        <f>SUM(X6:X7)</f>
        <v>525</v>
      </c>
      <c r="Y8" s="2" t="s">
        <v>40</v>
      </c>
      <c r="Z8" s="57" t="s">
        <v>40</v>
      </c>
      <c r="AA8" s="8">
        <v>0</v>
      </c>
      <c r="AB8" s="8">
        <v>7</v>
      </c>
      <c r="AC8" s="8" t="s">
        <v>72</v>
      </c>
      <c r="AD8" s="1" t="s">
        <v>14</v>
      </c>
    </row>
    <row r="9" spans="1:30" ht="15" thickBot="1" x14ac:dyDescent="0.35">
      <c r="A9" s="36"/>
      <c r="B9" s="60"/>
      <c r="C9" s="61"/>
      <c r="D9" s="61"/>
      <c r="E9" s="62"/>
      <c r="F9" s="63"/>
      <c r="G9" s="64"/>
      <c r="H9" s="61"/>
      <c r="I9" s="61"/>
      <c r="J9" s="65"/>
      <c r="K9" s="61"/>
      <c r="L9" s="61"/>
      <c r="M9" s="61"/>
      <c r="N9" s="61"/>
      <c r="O9" s="66"/>
      <c r="P9" s="61"/>
      <c r="Q9" s="61"/>
      <c r="R9" s="66"/>
      <c r="S9" s="61"/>
      <c r="T9" s="61"/>
      <c r="U9" s="66"/>
      <c r="V9" s="60"/>
      <c r="W9" s="61"/>
      <c r="Y9" s="61"/>
      <c r="Z9" s="68"/>
      <c r="AA9" s="66"/>
      <c r="AB9" s="66"/>
      <c r="AC9" s="66"/>
      <c r="AD9" s="1"/>
    </row>
    <row r="10" spans="1:30" ht="24" customHeight="1" thickBot="1" x14ac:dyDescent="0.35">
      <c r="A10" s="21"/>
      <c r="B10" s="22" t="s">
        <v>35</v>
      </c>
      <c r="C10" s="24">
        <f>Sep!E4+1</f>
        <v>43710</v>
      </c>
      <c r="D10" s="23" t="s">
        <v>34</v>
      </c>
      <c r="E10" s="25">
        <f>C10+6</f>
        <v>43716</v>
      </c>
      <c r="F10" s="26"/>
      <c r="G10" s="27"/>
      <c r="H10" s="13"/>
      <c r="V10" s="43" t="s">
        <v>36</v>
      </c>
      <c r="W10" s="44"/>
      <c r="X10" s="45">
        <f>E10+1</f>
        <v>43717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57</v>
      </c>
      <c r="I11" s="6" t="s">
        <v>7</v>
      </c>
      <c r="J11" s="6" t="s">
        <v>58</v>
      </c>
      <c r="K11" s="6" t="s">
        <v>59</v>
      </c>
      <c r="L11" s="6" t="s">
        <v>60</v>
      </c>
      <c r="M11" s="6" t="s">
        <v>61</v>
      </c>
      <c r="N11" s="6" t="s">
        <v>62</v>
      </c>
      <c r="O11" s="6" t="s">
        <v>63</v>
      </c>
      <c r="P11" s="6" t="s">
        <v>64</v>
      </c>
      <c r="Q11" s="6" t="s">
        <v>65</v>
      </c>
      <c r="R11" s="6" t="s">
        <v>66</v>
      </c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 t="s">
        <v>67</v>
      </c>
      <c r="Z11" s="32" t="s">
        <v>68</v>
      </c>
      <c r="AA11" s="32" t="s">
        <v>69</v>
      </c>
      <c r="AB11" s="32" t="s">
        <v>70</v>
      </c>
      <c r="AC11" s="32" t="s">
        <v>71</v>
      </c>
    </row>
    <row r="12" spans="1:30" x14ac:dyDescent="0.3">
      <c r="A12" s="19" t="s">
        <v>44</v>
      </c>
      <c r="B12" s="51" t="s">
        <v>385</v>
      </c>
      <c r="C12" s="40" t="s">
        <v>386</v>
      </c>
      <c r="D12" s="40" t="s">
        <v>48</v>
      </c>
      <c r="E12" s="41">
        <v>565</v>
      </c>
      <c r="F12" s="41">
        <v>23</v>
      </c>
      <c r="G12" s="40" t="s">
        <v>387</v>
      </c>
      <c r="H12" s="40" t="s">
        <v>388</v>
      </c>
      <c r="I12" s="40" t="s">
        <v>389</v>
      </c>
      <c r="J12" s="40" t="s">
        <v>390</v>
      </c>
      <c r="K12" s="40" t="s">
        <v>391</v>
      </c>
      <c r="L12" s="40" t="s">
        <v>47</v>
      </c>
      <c r="M12" s="40" t="s">
        <v>392</v>
      </c>
      <c r="N12" s="40" t="s">
        <v>393</v>
      </c>
      <c r="O12" s="40">
        <v>14</v>
      </c>
      <c r="P12" s="40" t="s">
        <v>394</v>
      </c>
      <c r="Q12" s="40" t="s">
        <v>395</v>
      </c>
      <c r="R12" s="40">
        <v>179</v>
      </c>
      <c r="S12" s="40" t="s">
        <v>396</v>
      </c>
      <c r="T12" s="40" t="s">
        <v>397</v>
      </c>
      <c r="U12" s="41">
        <v>81</v>
      </c>
      <c r="V12" s="40" t="s">
        <v>398</v>
      </c>
      <c r="W12" s="40" t="s">
        <v>399</v>
      </c>
      <c r="X12" s="42">
        <v>312</v>
      </c>
      <c r="Y12" s="42" t="s">
        <v>40</v>
      </c>
      <c r="Z12" s="42" t="s">
        <v>40</v>
      </c>
      <c r="AA12" s="42">
        <v>0</v>
      </c>
      <c r="AB12" s="42">
        <v>3</v>
      </c>
      <c r="AC12" s="42" t="s">
        <v>400</v>
      </c>
    </row>
    <row r="13" spans="1:30" x14ac:dyDescent="0.3">
      <c r="A13" s="19" t="s">
        <v>43</v>
      </c>
      <c r="B13" s="51" t="s">
        <v>372</v>
      </c>
      <c r="C13" s="40" t="s">
        <v>373</v>
      </c>
      <c r="D13" s="40" t="s">
        <v>39</v>
      </c>
      <c r="E13" s="41">
        <v>960</v>
      </c>
      <c r="F13" s="41">
        <v>339</v>
      </c>
      <c r="G13" s="40" t="s">
        <v>374</v>
      </c>
      <c r="H13" s="40" t="s">
        <v>375</v>
      </c>
      <c r="I13" s="40" t="s">
        <v>149</v>
      </c>
      <c r="J13" s="40" t="s">
        <v>376</v>
      </c>
      <c r="K13" s="40" t="s">
        <v>377</v>
      </c>
      <c r="L13" s="40" t="s">
        <v>141</v>
      </c>
      <c r="M13" s="40" t="s">
        <v>378</v>
      </c>
      <c r="N13" s="40" t="s">
        <v>270</v>
      </c>
      <c r="O13" s="40">
        <v>5</v>
      </c>
      <c r="P13" s="40" t="s">
        <v>379</v>
      </c>
      <c r="Q13" s="40" t="s">
        <v>380</v>
      </c>
      <c r="R13" s="40">
        <v>293</v>
      </c>
      <c r="S13" s="40" t="s">
        <v>381</v>
      </c>
      <c r="T13" s="40" t="s">
        <v>45</v>
      </c>
      <c r="U13" s="41">
        <v>200</v>
      </c>
      <c r="V13" s="40" t="s">
        <v>382</v>
      </c>
      <c r="W13" s="40" t="s">
        <v>383</v>
      </c>
      <c r="X13" s="42">
        <v>129</v>
      </c>
      <c r="Y13" s="42" t="s">
        <v>40</v>
      </c>
      <c r="Z13" s="42" t="s">
        <v>40</v>
      </c>
      <c r="AA13" s="42">
        <v>0</v>
      </c>
      <c r="AB13" s="42">
        <v>0</v>
      </c>
      <c r="AC13" s="42" t="s">
        <v>384</v>
      </c>
    </row>
    <row r="14" spans="1:30" ht="15" thickBot="1" x14ac:dyDescent="0.35">
      <c r="A14" s="36"/>
      <c r="B14" s="2">
        <f>SUM(VALUE(B12),VALUE(B13))</f>
        <v>11.223750000000001</v>
      </c>
      <c r="C14" s="2">
        <f>SUM(VALUE(C12),VALUE(C13))</f>
        <v>5.3120601851851852</v>
      </c>
      <c r="D14" s="2">
        <f>(D12+D13)/2</f>
        <v>8.1018518518518516E-5</v>
      </c>
      <c r="E14" s="3">
        <f>SUM(E12:E13)</f>
        <v>1525</v>
      </c>
      <c r="F14" s="3">
        <f>SUM(F12:F13)</f>
        <v>362</v>
      </c>
      <c r="G14" s="2">
        <f>SUM(VALUE(G12),VALUE(G13))</f>
        <v>1.264699074074074</v>
      </c>
      <c r="H14" s="2">
        <f>SUM(VALUE(H12),VALUE(H13))</f>
        <v>7.8923611111111111E-2</v>
      </c>
      <c r="I14" s="2">
        <f>G14/(E14-F14)</f>
        <v>1.0874454635202699E-3</v>
      </c>
      <c r="J14" s="56">
        <f>(E14-F14)/(TEXT(B14,"[h]:mm:ss")*24)</f>
        <v>4.317481530979693</v>
      </c>
      <c r="K14" s="2">
        <f>SUM(VALUE(K12),VALUE(K13))</f>
        <v>0.21675925925925923</v>
      </c>
      <c r="L14" s="2">
        <f>K14/E14</f>
        <v>1.421372191863995E-4</v>
      </c>
      <c r="M14" s="2">
        <f>SUM(VALUE(M12),VALUE(M13))</f>
        <v>2.1006944444444446E-2</v>
      </c>
      <c r="N14" s="2">
        <f>SUM(VALUE(N12),VALUE(N13))</f>
        <v>1.6550925925925926E-3</v>
      </c>
      <c r="O14" s="8">
        <f>SUM(O12:O13)</f>
        <v>19</v>
      </c>
      <c r="P14" s="2">
        <f>SUM(VALUE(P12),VALUE(P13))</f>
        <v>0.34261574074074075</v>
      </c>
      <c r="Q14" s="2">
        <f>SUM(VALUE(Q12),VALUE(Q13))</f>
        <v>6.4699074074074069E-3</v>
      </c>
      <c r="R14" s="8">
        <f>SUM(R12:R13)</f>
        <v>472</v>
      </c>
      <c r="S14" s="2">
        <f>SUM(VALUE(S12),VALUE(S13))</f>
        <v>8.7048611111111118E-2</v>
      </c>
      <c r="T14" s="2">
        <f>S14/U14</f>
        <v>3.0978153420324243E-4</v>
      </c>
      <c r="U14" s="3">
        <f>SUM(U12:U13)</f>
        <v>281</v>
      </c>
      <c r="V14" s="2">
        <f>SUM(VALUE(V12),VALUE(V13))</f>
        <v>3.9795601851851856</v>
      </c>
      <c r="W14" s="2">
        <f>V14/X14</f>
        <v>9.0239459981523492E-3</v>
      </c>
      <c r="X14" s="8">
        <f>SUM(X12:X13)</f>
        <v>441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3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43717</v>
      </c>
      <c r="D16" s="23" t="s">
        <v>34</v>
      </c>
      <c r="E16" s="25">
        <f>C16+6</f>
        <v>43723</v>
      </c>
      <c r="F16" s="26"/>
      <c r="G16" s="27"/>
      <c r="H16" s="13"/>
      <c r="U16" s="4"/>
      <c r="V16" s="43" t="s">
        <v>36</v>
      </c>
      <c r="W16" s="44"/>
      <c r="X16" s="45">
        <f>E16+1</f>
        <v>43724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57</v>
      </c>
      <c r="I17" s="6" t="s">
        <v>7</v>
      </c>
      <c r="J17" s="6" t="s">
        <v>58</v>
      </c>
      <c r="K17" s="6" t="s">
        <v>59</v>
      </c>
      <c r="L17" s="6" t="s">
        <v>60</v>
      </c>
      <c r="M17" s="6" t="s">
        <v>61</v>
      </c>
      <c r="N17" s="6" t="s">
        <v>62</v>
      </c>
      <c r="O17" s="6" t="s">
        <v>63</v>
      </c>
      <c r="P17" s="6" t="s">
        <v>64</v>
      </c>
      <c r="Q17" s="6" t="s">
        <v>65</v>
      </c>
      <c r="R17" s="6" t="s">
        <v>66</v>
      </c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 t="s">
        <v>67</v>
      </c>
      <c r="Z17" s="32" t="s">
        <v>68</v>
      </c>
      <c r="AA17" s="32" t="s">
        <v>69</v>
      </c>
      <c r="AB17" s="32" t="s">
        <v>70</v>
      </c>
      <c r="AC17" s="32" t="s">
        <v>71</v>
      </c>
    </row>
    <row r="18" spans="1:30" x14ac:dyDescent="0.3">
      <c r="A18" s="19" t="s">
        <v>44</v>
      </c>
      <c r="B18" s="51" t="s">
        <v>401</v>
      </c>
      <c r="C18" s="40" t="s">
        <v>402</v>
      </c>
      <c r="D18" s="40" t="s">
        <v>48</v>
      </c>
      <c r="E18" s="41">
        <v>660</v>
      </c>
      <c r="F18" s="41">
        <v>31</v>
      </c>
      <c r="G18" s="40" t="s">
        <v>403</v>
      </c>
      <c r="H18" s="40" t="s">
        <v>404</v>
      </c>
      <c r="I18" s="40" t="s">
        <v>405</v>
      </c>
      <c r="J18" s="40" t="s">
        <v>406</v>
      </c>
      <c r="K18" s="40" t="s">
        <v>407</v>
      </c>
      <c r="L18" s="40" t="s">
        <v>38</v>
      </c>
      <c r="M18" s="40" t="s">
        <v>408</v>
      </c>
      <c r="N18" s="40" t="s">
        <v>41</v>
      </c>
      <c r="O18" s="40">
        <v>24</v>
      </c>
      <c r="P18" s="40" t="s">
        <v>409</v>
      </c>
      <c r="Q18" s="40" t="s">
        <v>397</v>
      </c>
      <c r="R18" s="40">
        <v>189</v>
      </c>
      <c r="S18" s="40" t="s">
        <v>410</v>
      </c>
      <c r="T18" s="40" t="s">
        <v>39</v>
      </c>
      <c r="U18" s="41">
        <v>99</v>
      </c>
      <c r="V18" s="40" t="s">
        <v>411</v>
      </c>
      <c r="W18" s="40" t="s">
        <v>412</v>
      </c>
      <c r="X18" s="42">
        <v>429</v>
      </c>
      <c r="Y18" s="42" t="s">
        <v>40</v>
      </c>
      <c r="Z18" s="42" t="s">
        <v>40</v>
      </c>
      <c r="AA18" s="42">
        <v>0</v>
      </c>
      <c r="AB18" s="42">
        <v>3</v>
      </c>
      <c r="AC18" s="42" t="s">
        <v>413</v>
      </c>
    </row>
    <row r="19" spans="1:30" x14ac:dyDescent="0.3">
      <c r="A19" s="19" t="s">
        <v>43</v>
      </c>
      <c r="B19" s="51" t="s">
        <v>414</v>
      </c>
      <c r="C19" s="40" t="s">
        <v>415</v>
      </c>
      <c r="D19" s="40" t="s">
        <v>166</v>
      </c>
      <c r="E19" s="41">
        <v>1105</v>
      </c>
      <c r="F19" s="41">
        <v>381</v>
      </c>
      <c r="G19" s="40" t="s">
        <v>416</v>
      </c>
      <c r="H19" s="40" t="s">
        <v>417</v>
      </c>
      <c r="I19" s="40" t="s">
        <v>418</v>
      </c>
      <c r="J19" s="40" t="s">
        <v>180</v>
      </c>
      <c r="K19" s="40" t="s">
        <v>419</v>
      </c>
      <c r="L19" s="40" t="s">
        <v>141</v>
      </c>
      <c r="M19" s="40" t="s">
        <v>420</v>
      </c>
      <c r="N19" s="40" t="s">
        <v>239</v>
      </c>
      <c r="O19" s="40">
        <v>4</v>
      </c>
      <c r="P19" s="40" t="s">
        <v>421</v>
      </c>
      <c r="Q19" s="40" t="s">
        <v>422</v>
      </c>
      <c r="R19" s="40">
        <v>351</v>
      </c>
      <c r="S19" s="40" t="s">
        <v>423</v>
      </c>
      <c r="T19" s="40" t="s">
        <v>45</v>
      </c>
      <c r="U19" s="41">
        <v>221</v>
      </c>
      <c r="V19" s="40" t="s">
        <v>424</v>
      </c>
      <c r="W19" s="40" t="s">
        <v>425</v>
      </c>
      <c r="X19" s="42">
        <v>124</v>
      </c>
      <c r="Y19" s="42" t="s">
        <v>40</v>
      </c>
      <c r="Z19" s="42" t="s">
        <v>40</v>
      </c>
      <c r="AA19" s="42">
        <v>0</v>
      </c>
      <c r="AB19" s="42">
        <v>1</v>
      </c>
      <c r="AC19" s="42" t="s">
        <v>426</v>
      </c>
    </row>
    <row r="20" spans="1:30" ht="15" thickBot="1" x14ac:dyDescent="0.35">
      <c r="A20" s="36"/>
      <c r="B20" s="2">
        <f>SUM(VALUE(B18),VALUE(B19))</f>
        <v>14.719664351851851</v>
      </c>
      <c r="C20" s="2">
        <f>SUM(VALUE(C18),VALUE(C19))</f>
        <v>7.2798726851851843</v>
      </c>
      <c r="D20" s="2">
        <f>(D18+D19)/2</f>
        <v>7.5231481481481474E-5</v>
      </c>
      <c r="E20" s="3">
        <f>SUM(E18:E19)</f>
        <v>1765</v>
      </c>
      <c r="F20" s="3">
        <f>SUM(F18:F19)</f>
        <v>412</v>
      </c>
      <c r="G20" s="2">
        <f>SUM(VALUE(G18),VALUE(G19))</f>
        <v>1.4665625</v>
      </c>
      <c r="H20" s="2">
        <f>SUM(VALUE(H18),VALUE(H19))</f>
        <v>8.1377314814814805E-2</v>
      </c>
      <c r="I20" s="2">
        <f>G20/(E20-F20)</f>
        <v>1.0839338507021433E-3</v>
      </c>
      <c r="J20" s="56">
        <f>(E20-F20)/(TEXT(B20,"[h]:mm:ss")*24)</f>
        <v>3.8299106998936137</v>
      </c>
      <c r="K20" s="2">
        <f>SUM(VALUE(K18),VALUE(K19))</f>
        <v>0.23622685185185185</v>
      </c>
      <c r="L20" s="2">
        <f>K20/E20</f>
        <v>1.3383957612002939E-4</v>
      </c>
      <c r="M20" s="2">
        <f>SUM(VALUE(M18),VALUE(M19))</f>
        <v>2.2743055555555555E-2</v>
      </c>
      <c r="N20" s="2">
        <f>SUM(VALUE(N18),VALUE(N19))</f>
        <v>6.9444444444444444E-5</v>
      </c>
      <c r="O20" s="8">
        <f>SUM(O18:O19)</f>
        <v>28</v>
      </c>
      <c r="P20" s="2">
        <f>SUM(VALUE(P18),VALUE(P19))</f>
        <v>0.41006944444444443</v>
      </c>
      <c r="Q20" s="2">
        <f>SUM(VALUE(Q18),VALUE(Q19))</f>
        <v>8.6226851851851846E-3</v>
      </c>
      <c r="R20" s="8">
        <f>SUM(R18:R19)</f>
        <v>540</v>
      </c>
      <c r="S20" s="2">
        <f>SUM(VALUE(S18),VALUE(S19))</f>
        <v>9.0069444444444452E-2</v>
      </c>
      <c r="T20" s="2">
        <f>S20/U20</f>
        <v>2.8146701388888893E-4</v>
      </c>
      <c r="U20" s="3">
        <f>SUM(U18:U19)</f>
        <v>320</v>
      </c>
      <c r="V20" s="2">
        <f>SUM(VALUE(V18),VALUE(V19))</f>
        <v>5.2141203703703702</v>
      </c>
      <c r="W20" s="2">
        <f>V20/X20</f>
        <v>9.4287890965106154E-3</v>
      </c>
      <c r="X20" s="8">
        <f>SUM(X18:X19)</f>
        <v>553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4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43724</v>
      </c>
      <c r="D22" s="23" t="s">
        <v>34</v>
      </c>
      <c r="E22" s="25">
        <f>C22+6</f>
        <v>43730</v>
      </c>
      <c r="F22" s="26"/>
      <c r="G22" s="27"/>
      <c r="H22" s="13"/>
      <c r="U22" s="4"/>
      <c r="V22" s="43" t="s">
        <v>36</v>
      </c>
      <c r="W22" s="44"/>
      <c r="X22" s="45">
        <f>E22+1</f>
        <v>43731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57</v>
      </c>
      <c r="I23" s="6" t="s">
        <v>7</v>
      </c>
      <c r="J23" s="6" t="s">
        <v>58</v>
      </c>
      <c r="K23" s="6" t="s">
        <v>59</v>
      </c>
      <c r="L23" s="6" t="s">
        <v>60</v>
      </c>
      <c r="M23" s="6" t="s">
        <v>61</v>
      </c>
      <c r="N23" s="6" t="s">
        <v>62</v>
      </c>
      <c r="O23" s="6" t="s">
        <v>63</v>
      </c>
      <c r="P23" s="6" t="s">
        <v>64</v>
      </c>
      <c r="Q23" s="6" t="s">
        <v>65</v>
      </c>
      <c r="R23" s="6" t="s">
        <v>66</v>
      </c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 t="s">
        <v>67</v>
      </c>
      <c r="Z23" s="32" t="s">
        <v>68</v>
      </c>
      <c r="AA23" s="32" t="s">
        <v>69</v>
      </c>
      <c r="AB23" s="32" t="s">
        <v>70</v>
      </c>
      <c r="AC23" s="32" t="s">
        <v>71</v>
      </c>
    </row>
    <row r="24" spans="1:30" x14ac:dyDescent="0.3">
      <c r="A24" s="19" t="s">
        <v>44</v>
      </c>
      <c r="B24" s="51" t="s">
        <v>441</v>
      </c>
      <c r="C24" s="40" t="s">
        <v>442</v>
      </c>
      <c r="D24" s="40" t="s">
        <v>41</v>
      </c>
      <c r="E24" s="41">
        <v>650</v>
      </c>
      <c r="F24" s="41">
        <v>34</v>
      </c>
      <c r="G24" s="40" t="s">
        <v>443</v>
      </c>
      <c r="H24" s="40" t="s">
        <v>444</v>
      </c>
      <c r="I24" s="40" t="s">
        <v>134</v>
      </c>
      <c r="J24" s="40" t="s">
        <v>445</v>
      </c>
      <c r="K24" s="40" t="s">
        <v>446</v>
      </c>
      <c r="L24" s="40" t="s">
        <v>47</v>
      </c>
      <c r="M24" s="40" t="s">
        <v>447</v>
      </c>
      <c r="N24" s="40" t="s">
        <v>40</v>
      </c>
      <c r="O24" s="40">
        <v>18</v>
      </c>
      <c r="P24" s="40" t="s">
        <v>448</v>
      </c>
      <c r="Q24" s="40" t="s">
        <v>449</v>
      </c>
      <c r="R24" s="40">
        <v>177</v>
      </c>
      <c r="S24" s="40" t="s">
        <v>450</v>
      </c>
      <c r="T24" s="40" t="s">
        <v>397</v>
      </c>
      <c r="U24" s="41">
        <v>84</v>
      </c>
      <c r="V24" s="40" t="s">
        <v>451</v>
      </c>
      <c r="W24" s="40" t="s">
        <v>452</v>
      </c>
      <c r="X24" s="42">
        <v>338</v>
      </c>
      <c r="Y24" s="42" t="s">
        <v>40</v>
      </c>
      <c r="Z24" s="42" t="s">
        <v>40</v>
      </c>
      <c r="AA24" s="42">
        <v>0</v>
      </c>
      <c r="AB24" s="42">
        <v>4</v>
      </c>
      <c r="AC24" s="42" t="s">
        <v>453</v>
      </c>
    </row>
    <row r="25" spans="1:30" x14ac:dyDescent="0.3">
      <c r="A25" s="19" t="s">
        <v>43</v>
      </c>
      <c r="B25" s="51" t="s">
        <v>427</v>
      </c>
      <c r="C25" s="40" t="s">
        <v>428</v>
      </c>
      <c r="D25" s="40" t="s">
        <v>42</v>
      </c>
      <c r="E25" s="41">
        <v>1040</v>
      </c>
      <c r="F25" s="41">
        <v>374</v>
      </c>
      <c r="G25" s="40" t="s">
        <v>429</v>
      </c>
      <c r="H25" s="40" t="s">
        <v>430</v>
      </c>
      <c r="I25" s="40" t="s">
        <v>418</v>
      </c>
      <c r="J25" s="40" t="s">
        <v>431</v>
      </c>
      <c r="K25" s="40" t="s">
        <v>432</v>
      </c>
      <c r="L25" s="40" t="s">
        <v>53</v>
      </c>
      <c r="M25" s="40" t="s">
        <v>433</v>
      </c>
      <c r="N25" s="40" t="s">
        <v>40</v>
      </c>
      <c r="O25" s="40">
        <v>5</v>
      </c>
      <c r="P25" s="40" t="s">
        <v>434</v>
      </c>
      <c r="Q25" s="40" t="s">
        <v>435</v>
      </c>
      <c r="R25" s="40">
        <v>268</v>
      </c>
      <c r="S25" s="40" t="s">
        <v>436</v>
      </c>
      <c r="T25" s="40" t="s">
        <v>437</v>
      </c>
      <c r="U25" s="41">
        <v>229</v>
      </c>
      <c r="V25" s="40" t="s">
        <v>438</v>
      </c>
      <c r="W25" s="40" t="s">
        <v>439</v>
      </c>
      <c r="X25" s="42">
        <v>103</v>
      </c>
      <c r="Y25" s="42" t="s">
        <v>40</v>
      </c>
      <c r="Z25" s="42" t="s">
        <v>40</v>
      </c>
      <c r="AA25" s="42">
        <v>0</v>
      </c>
      <c r="AB25" s="42">
        <v>4</v>
      </c>
      <c r="AC25" s="42" t="s">
        <v>440</v>
      </c>
    </row>
    <row r="26" spans="1:30" ht="15" thickBot="1" x14ac:dyDescent="0.35">
      <c r="A26" s="36"/>
      <c r="B26" s="2">
        <f>SUM(VALUE(B24),VALUE(B25))</f>
        <v>11.688692129629629</v>
      </c>
      <c r="C26" s="2">
        <f>SUM(VALUE(C24),VALUE(C25))</f>
        <v>5.757488425925926</v>
      </c>
      <c r="D26" s="2">
        <f>(D24+D25)/2</f>
        <v>9.8379629629629631E-5</v>
      </c>
      <c r="E26" s="3">
        <f>SUM(E24:E25)</f>
        <v>1690</v>
      </c>
      <c r="F26" s="3">
        <f>SUM(F24:F25)</f>
        <v>408</v>
      </c>
      <c r="G26" s="2">
        <f>SUM(VALUE(G24),VALUE(G25))</f>
        <v>1.3474305555555557</v>
      </c>
      <c r="H26" s="2">
        <f>SUM(VALUE(H24),VALUE(H25))</f>
        <v>5.9884259259259262E-2</v>
      </c>
      <c r="I26" s="2">
        <f>G26/(E26-F26)</f>
        <v>1.0510378748483274E-3</v>
      </c>
      <c r="J26" s="56">
        <f>(E26-F26)/(TEXT(B26,"[h]:mm:ss")*24)</f>
        <v>4.5699438460921495</v>
      </c>
      <c r="K26" s="2">
        <f>SUM(VALUE(K24),VALUE(K25))</f>
        <v>0.23631944444444444</v>
      </c>
      <c r="L26" s="2">
        <f>K26/E26</f>
        <v>1.3983399079552927E-4</v>
      </c>
      <c r="M26" s="2">
        <f>SUM(VALUE(M24),VALUE(M25))</f>
        <v>2.4652777777777777E-2</v>
      </c>
      <c r="N26" s="2">
        <f>SUM(VALUE(N24),VALUE(N25))</f>
        <v>0</v>
      </c>
      <c r="O26" s="8">
        <f>SUM(O24:O25)</f>
        <v>23</v>
      </c>
      <c r="P26" s="2">
        <f>SUM(VALUE(P24),VALUE(P25))</f>
        <v>0.39483796296296297</v>
      </c>
      <c r="Q26" s="2">
        <f>SUM(VALUE(Q24),VALUE(Q25))</f>
        <v>9.1666666666666667E-3</v>
      </c>
      <c r="R26" s="8">
        <f>SUM(R24:R25)</f>
        <v>445</v>
      </c>
      <c r="S26" s="2">
        <f>SUM(VALUE(S24),VALUE(S25))</f>
        <v>6.9050925925925918E-2</v>
      </c>
      <c r="T26" s="2">
        <f>S26/U26</f>
        <v>2.2060998698378889E-4</v>
      </c>
      <c r="U26" s="3">
        <f>SUM(U24:U25)</f>
        <v>313</v>
      </c>
      <c r="V26" s="2">
        <f>SUM(VALUE(V24),VALUE(V25))</f>
        <v>3.8589120370370367</v>
      </c>
      <c r="W26" s="2">
        <f>V26/X26</f>
        <v>8.750367430922985E-3</v>
      </c>
      <c r="X26" s="8">
        <f>SUM(X24:X25)</f>
        <v>441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8</v>
      </c>
      <c r="AC26" s="8"/>
      <c r="AD26" s="1" t="s">
        <v>14</v>
      </c>
    </row>
    <row r="27" spans="1:30" ht="15" thickBot="1" x14ac:dyDescent="0.35">
      <c r="A27" s="36"/>
    </row>
    <row r="28" spans="1:30" ht="24" customHeight="1" thickBot="1" x14ac:dyDescent="0.35">
      <c r="A28" s="37"/>
      <c r="B28" s="22" t="s">
        <v>35</v>
      </c>
      <c r="C28" s="24">
        <f>E22+1</f>
        <v>43731</v>
      </c>
      <c r="D28" s="23" t="s">
        <v>34</v>
      </c>
      <c r="E28" s="25">
        <f>C28+6</f>
        <v>43737</v>
      </c>
      <c r="F28" s="26"/>
      <c r="G28" s="27"/>
      <c r="H28" s="13"/>
      <c r="U28" s="4"/>
      <c r="V28" s="43" t="s">
        <v>36</v>
      </c>
      <c r="W28" s="44"/>
      <c r="X28" s="45">
        <f>E28+1</f>
        <v>43738</v>
      </c>
      <c r="Y28" s="4"/>
      <c r="Z28" s="4"/>
      <c r="AA28" s="4"/>
      <c r="AB28" s="4"/>
      <c r="AC28" s="4"/>
    </row>
    <row r="29" spans="1:30" ht="45.6" x14ac:dyDescent="0.3">
      <c r="A29" s="36"/>
      <c r="B29" s="5" t="s">
        <v>1</v>
      </c>
      <c r="C29" s="6" t="s">
        <v>2</v>
      </c>
      <c r="D29" s="6" t="s">
        <v>3</v>
      </c>
      <c r="E29" s="6" t="s">
        <v>4</v>
      </c>
      <c r="F29" s="6" t="s">
        <v>5</v>
      </c>
      <c r="G29" s="6" t="s">
        <v>6</v>
      </c>
      <c r="H29" s="6" t="s">
        <v>57</v>
      </c>
      <c r="I29" s="6" t="s">
        <v>7</v>
      </c>
      <c r="J29" s="6" t="s">
        <v>58</v>
      </c>
      <c r="K29" s="6" t="s">
        <v>59</v>
      </c>
      <c r="L29" s="6" t="s">
        <v>60</v>
      </c>
      <c r="M29" s="6" t="s">
        <v>61</v>
      </c>
      <c r="N29" s="6" t="s">
        <v>62</v>
      </c>
      <c r="O29" s="6" t="s">
        <v>63</v>
      </c>
      <c r="P29" s="6" t="s">
        <v>64</v>
      </c>
      <c r="Q29" s="6" t="s">
        <v>65</v>
      </c>
      <c r="R29" s="6" t="s">
        <v>66</v>
      </c>
      <c r="S29" s="6" t="s">
        <v>8</v>
      </c>
      <c r="T29" s="6" t="s">
        <v>9</v>
      </c>
      <c r="U29" s="6" t="s">
        <v>10</v>
      </c>
      <c r="V29" s="6" t="s">
        <v>11</v>
      </c>
      <c r="W29" s="6" t="s">
        <v>12</v>
      </c>
      <c r="X29" s="7" t="s">
        <v>13</v>
      </c>
      <c r="Y29" s="32" t="s">
        <v>67</v>
      </c>
      <c r="Z29" s="32" t="s">
        <v>68</v>
      </c>
      <c r="AA29" s="32" t="s">
        <v>69</v>
      </c>
      <c r="AB29" s="32" t="s">
        <v>70</v>
      </c>
      <c r="AC29" s="32" t="s">
        <v>71</v>
      </c>
    </row>
    <row r="30" spans="1:30" x14ac:dyDescent="0.3">
      <c r="A30" s="19" t="s">
        <v>44</v>
      </c>
      <c r="B30" s="69">
        <v>8.0194212962962954</v>
      </c>
      <c r="C30" s="40" t="s">
        <v>466</v>
      </c>
      <c r="D30" s="40" t="s">
        <v>48</v>
      </c>
      <c r="E30" s="41">
        <v>679</v>
      </c>
      <c r="F30" s="41">
        <v>29</v>
      </c>
      <c r="G30" s="40" t="s">
        <v>467</v>
      </c>
      <c r="H30" s="40" t="s">
        <v>468</v>
      </c>
      <c r="I30" s="40" t="s">
        <v>469</v>
      </c>
      <c r="J30" s="40" t="s">
        <v>470</v>
      </c>
      <c r="K30" s="40" t="s">
        <v>471</v>
      </c>
      <c r="L30" s="40" t="s">
        <v>137</v>
      </c>
      <c r="M30" s="40" t="s">
        <v>472</v>
      </c>
      <c r="N30" s="40" t="s">
        <v>40</v>
      </c>
      <c r="O30" s="40">
        <v>14</v>
      </c>
      <c r="P30" s="40" t="s">
        <v>473</v>
      </c>
      <c r="Q30" s="40" t="s">
        <v>474</v>
      </c>
      <c r="R30" s="40">
        <v>191</v>
      </c>
      <c r="S30" s="40" t="s">
        <v>475</v>
      </c>
      <c r="T30" s="40" t="s">
        <v>241</v>
      </c>
      <c r="U30" s="41">
        <v>78</v>
      </c>
      <c r="V30" s="40" t="s">
        <v>476</v>
      </c>
      <c r="W30" s="40" t="s">
        <v>477</v>
      </c>
      <c r="X30" s="42">
        <v>397</v>
      </c>
      <c r="Y30" s="42" t="s">
        <v>40</v>
      </c>
      <c r="Z30" s="42" t="s">
        <v>40</v>
      </c>
      <c r="AA30" s="42">
        <v>0</v>
      </c>
      <c r="AB30" s="42">
        <v>2</v>
      </c>
      <c r="AC30" s="42" t="s">
        <v>478</v>
      </c>
    </row>
    <row r="31" spans="1:30" x14ac:dyDescent="0.3">
      <c r="A31" s="19" t="s">
        <v>43</v>
      </c>
      <c r="B31" s="51" t="s">
        <v>454</v>
      </c>
      <c r="C31" s="40" t="s">
        <v>455</v>
      </c>
      <c r="D31" s="40" t="s">
        <v>241</v>
      </c>
      <c r="E31" s="41">
        <v>1058</v>
      </c>
      <c r="F31" s="41">
        <v>403</v>
      </c>
      <c r="G31" s="40" t="s">
        <v>456</v>
      </c>
      <c r="H31" s="40" t="s">
        <v>457</v>
      </c>
      <c r="I31" s="40" t="s">
        <v>249</v>
      </c>
      <c r="J31" s="40" t="s">
        <v>458</v>
      </c>
      <c r="K31" s="40" t="s">
        <v>459</v>
      </c>
      <c r="L31" s="40" t="s">
        <v>53</v>
      </c>
      <c r="M31" s="40" t="s">
        <v>460</v>
      </c>
      <c r="N31" s="40" t="s">
        <v>40</v>
      </c>
      <c r="O31" s="40">
        <v>6</v>
      </c>
      <c r="P31" s="40" t="s">
        <v>461</v>
      </c>
      <c r="Q31" s="40" t="s">
        <v>224</v>
      </c>
      <c r="R31" s="40">
        <v>332</v>
      </c>
      <c r="S31" s="40" t="s">
        <v>462</v>
      </c>
      <c r="T31" s="40" t="s">
        <v>226</v>
      </c>
      <c r="U31" s="41">
        <v>191</v>
      </c>
      <c r="V31" s="40" t="s">
        <v>463</v>
      </c>
      <c r="W31" s="40" t="s">
        <v>464</v>
      </c>
      <c r="X31" s="42">
        <v>135</v>
      </c>
      <c r="Y31" s="42" t="s">
        <v>40</v>
      </c>
      <c r="Z31" s="42" t="s">
        <v>40</v>
      </c>
      <c r="AA31" s="42">
        <v>0</v>
      </c>
      <c r="AB31" s="42">
        <v>7</v>
      </c>
      <c r="AC31" s="42" t="s">
        <v>465</v>
      </c>
    </row>
    <row r="32" spans="1:30" ht="15" thickBot="1" x14ac:dyDescent="0.35">
      <c r="A32" s="36"/>
      <c r="B32" s="2">
        <f>SUM(VALUE(B30),VALUE(B31))</f>
        <v>13.02148148148148</v>
      </c>
      <c r="C32" s="2">
        <f>SUM(VALUE(C30),VALUE(C31))</f>
        <v>6.3164120370370371</v>
      </c>
      <c r="D32" s="2">
        <f>(D30+D31)/2</f>
        <v>8.6805555555555559E-5</v>
      </c>
      <c r="E32" s="3">
        <f>SUM(E30:E31)</f>
        <v>1737</v>
      </c>
      <c r="F32" s="3">
        <f>SUM(F30:F31)</f>
        <v>432</v>
      </c>
      <c r="G32" s="2">
        <f>SUM(VALUE(G30),VALUE(G31))</f>
        <v>1.4183217592592592</v>
      </c>
      <c r="H32" s="2">
        <f>SUM(VALUE(H30),VALUE(H31))</f>
        <v>6.4108796296296289E-2</v>
      </c>
      <c r="I32" s="2">
        <f>G32/(E32-F32)</f>
        <v>1.086836597133532E-3</v>
      </c>
      <c r="J32" s="56">
        <f>(E32-F32)/(TEXT(B32,"[h]:mm:ss")*24)</f>
        <v>4.1757921383468908</v>
      </c>
      <c r="K32" s="2">
        <f>SUM(VALUE(K30),VALUE(K31))</f>
        <v>0.23061342592592593</v>
      </c>
      <c r="L32" s="2">
        <f>K32/E32</f>
        <v>1.3276535747030853E-4</v>
      </c>
      <c r="M32" s="2">
        <f>SUM(VALUE(M30),VALUE(M31))</f>
        <v>1.0578703703703703E-2</v>
      </c>
      <c r="N32" s="2">
        <f>SUM(VALUE(N30),VALUE(N31))</f>
        <v>0</v>
      </c>
      <c r="O32" s="8">
        <f>SUM(O30:O31)</f>
        <v>20</v>
      </c>
      <c r="P32" s="2">
        <f>SUM(VALUE(P30),VALUE(P31))</f>
        <v>0.41607638888888887</v>
      </c>
      <c r="Q32" s="2">
        <f>SUM(VALUE(Q30),VALUE(Q31))</f>
        <v>3.1481481481481482E-3</v>
      </c>
      <c r="R32" s="8">
        <f>SUM(R30:R31)</f>
        <v>523</v>
      </c>
      <c r="S32" s="2">
        <f>SUM(VALUE(S30),VALUE(S31))</f>
        <v>6.7256944444444439E-2</v>
      </c>
      <c r="T32" s="2">
        <f>S32/U32</f>
        <v>2.5002581577860387E-4</v>
      </c>
      <c r="U32" s="3">
        <f>SUM(U30:U31)</f>
        <v>269</v>
      </c>
      <c r="V32" s="2">
        <f>SUM(VALUE(V30),VALUE(V31))</f>
        <v>4.5622222222222222</v>
      </c>
      <c r="W32" s="2">
        <f>V32/X32</f>
        <v>8.5756056808688388E-3</v>
      </c>
      <c r="X32" s="8">
        <f>SUM(X30:X31)</f>
        <v>532</v>
      </c>
      <c r="Y32" s="2">
        <f>SUM(VALUE(Y30),VALUE(Y31))</f>
        <v>0</v>
      </c>
      <c r="Z32" s="57" t="e">
        <f>Y32/AA32</f>
        <v>#DIV/0!</v>
      </c>
      <c r="AA32" s="8">
        <f>SUM(AA30:AA31)</f>
        <v>0</v>
      </c>
      <c r="AB32" s="8">
        <f>SUM(AB30:AB31)</f>
        <v>9</v>
      </c>
      <c r="AC32" s="8"/>
      <c r="AD32" s="1" t="s">
        <v>14</v>
      </c>
    </row>
    <row r="39" spans="21:32" ht="15" thickBot="1" x14ac:dyDescent="0.35"/>
    <row r="40" spans="21:32" x14ac:dyDescent="0.3">
      <c r="U40" s="72" t="s">
        <v>15</v>
      </c>
      <c r="V40" s="73"/>
      <c r="W40" s="73"/>
      <c r="X40" s="9">
        <f>SUM(S14,S20,S26,S32,Oct!S8)/SUM(U14,U20,U26,U32,Oct!U8)</f>
        <v>2.7479067351179561E-4</v>
      </c>
      <c r="Y40" s="34"/>
      <c r="Z40" s="34"/>
      <c r="AA40" s="34"/>
      <c r="AB40" s="34"/>
      <c r="AC40" s="34"/>
      <c r="AD40" s="59"/>
      <c r="AE40" s="58"/>
      <c r="AF40" s="58"/>
    </row>
    <row r="41" spans="21:32" ht="15" thickBot="1" x14ac:dyDescent="0.35">
      <c r="U41" s="74" t="s">
        <v>16</v>
      </c>
      <c r="V41" s="75"/>
      <c r="W41" s="75"/>
      <c r="X41" s="12">
        <f>IFERROR((S14+S20+S26+S32+Oct!S8)/(B14+B20+B26+B32+Oct!B8),0)</f>
        <v>6.5248762152851783E-3</v>
      </c>
      <c r="Y41" s="35"/>
      <c r="Z41" s="35"/>
      <c r="AA41" s="35"/>
      <c r="AB41" s="35"/>
      <c r="AC41" s="35"/>
    </row>
    <row r="42" spans="21:32" x14ac:dyDescent="0.3">
      <c r="U42" s="72" t="s">
        <v>17</v>
      </c>
      <c r="V42" s="73"/>
      <c r="W42" s="73"/>
      <c r="X42" s="10">
        <f>IFERROR((X14+X20+X26+X32+Oct!X8)/(E14+E20+E26+E32+Oct!E8+X14+X20+X26+X32+Oct!X8),0)</f>
        <v>0.22442455242966752</v>
      </c>
      <c r="Y42" s="35"/>
      <c r="Z42" s="35"/>
      <c r="AA42" s="35"/>
      <c r="AB42" s="35"/>
      <c r="AC42" s="35"/>
    </row>
    <row r="43" spans="21:32" ht="15" thickBot="1" x14ac:dyDescent="0.35">
      <c r="U43" s="76" t="s">
        <v>18</v>
      </c>
      <c r="V43" s="77"/>
      <c r="W43" s="77"/>
      <c r="X43" s="11">
        <f>SUM(V14,V20,V26,V32,Oct!V8)/SUM(X14,X20,X26,X32,Oct!X8)</f>
        <v>9.2107725093836194E-3</v>
      </c>
      <c r="Y43" s="34"/>
      <c r="Z43" s="34"/>
      <c r="AA43" s="34"/>
      <c r="AB43" s="34"/>
      <c r="AC43" s="34"/>
    </row>
  </sheetData>
  <mergeCells count="5">
    <mergeCell ref="U43:W43"/>
    <mergeCell ref="B1:X2"/>
    <mergeCell ref="U40:W40"/>
    <mergeCell ref="U41:W41"/>
    <mergeCell ref="U42:W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6" zoomScaleNormal="100" workbookViewId="0">
      <selection activeCell="AF16" sqref="AF16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88671875" bestFit="1" customWidth="1"/>
    <col min="4" max="4" width="9.33203125" bestFit="1" customWidth="1"/>
    <col min="5" max="5" width="11.88671875" bestFit="1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1.8867187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Sep!E28+1</f>
        <v>43738</v>
      </c>
      <c r="D4" s="23" t="s">
        <v>34</v>
      </c>
      <c r="E4" s="25">
        <f>C4+6</f>
        <v>43744</v>
      </c>
      <c r="F4" s="26"/>
      <c r="G4" s="27"/>
      <c r="H4" s="13"/>
      <c r="U4" s="4"/>
      <c r="V4" s="43" t="s">
        <v>36</v>
      </c>
      <c r="W4" s="44"/>
      <c r="X4" s="45">
        <f>E4+1</f>
        <v>43745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51" t="s">
        <v>491</v>
      </c>
      <c r="C6" s="40" t="s">
        <v>492</v>
      </c>
      <c r="D6" s="40" t="s">
        <v>41</v>
      </c>
      <c r="E6" s="41">
        <v>659</v>
      </c>
      <c r="F6" s="41">
        <v>29</v>
      </c>
      <c r="G6" s="40" t="s">
        <v>493</v>
      </c>
      <c r="H6" s="40" t="s">
        <v>475</v>
      </c>
      <c r="I6" s="40" t="s">
        <v>194</v>
      </c>
      <c r="J6" s="40" t="s">
        <v>470</v>
      </c>
      <c r="K6" s="40" t="s">
        <v>494</v>
      </c>
      <c r="L6" s="40" t="s">
        <v>47</v>
      </c>
      <c r="M6" s="40" t="s">
        <v>495</v>
      </c>
      <c r="N6" s="40" t="s">
        <v>40</v>
      </c>
      <c r="O6" s="40">
        <v>19</v>
      </c>
      <c r="P6" s="40" t="s">
        <v>496</v>
      </c>
      <c r="Q6" s="40" t="s">
        <v>497</v>
      </c>
      <c r="R6" s="40">
        <v>178</v>
      </c>
      <c r="S6" s="40" t="s">
        <v>498</v>
      </c>
      <c r="T6" s="40" t="s">
        <v>53</v>
      </c>
      <c r="U6" s="41">
        <v>81</v>
      </c>
      <c r="V6" s="40" t="s">
        <v>499</v>
      </c>
      <c r="W6" s="40" t="s">
        <v>500</v>
      </c>
      <c r="X6" s="42">
        <v>348</v>
      </c>
      <c r="Y6" s="42" t="s">
        <v>40</v>
      </c>
      <c r="Z6" s="42" t="s">
        <v>40</v>
      </c>
      <c r="AA6" s="42">
        <v>0</v>
      </c>
      <c r="AB6" s="42">
        <v>1</v>
      </c>
      <c r="AC6" s="42" t="s">
        <v>501</v>
      </c>
    </row>
    <row r="7" spans="1:30" x14ac:dyDescent="0.3">
      <c r="A7" s="19" t="s">
        <v>43</v>
      </c>
      <c r="B7" s="51" t="s">
        <v>479</v>
      </c>
      <c r="C7" s="40" t="s">
        <v>480</v>
      </c>
      <c r="D7" s="40" t="s">
        <v>241</v>
      </c>
      <c r="E7" s="41">
        <v>1115</v>
      </c>
      <c r="F7" s="41">
        <v>426</v>
      </c>
      <c r="G7" s="40" t="s">
        <v>481</v>
      </c>
      <c r="H7" s="40" t="s">
        <v>482</v>
      </c>
      <c r="I7" s="40" t="s">
        <v>186</v>
      </c>
      <c r="J7" s="40" t="s">
        <v>376</v>
      </c>
      <c r="K7" s="40" t="s">
        <v>483</v>
      </c>
      <c r="L7" s="40" t="s">
        <v>141</v>
      </c>
      <c r="M7" s="40" t="s">
        <v>484</v>
      </c>
      <c r="N7" s="40" t="s">
        <v>345</v>
      </c>
      <c r="O7" s="40">
        <v>9</v>
      </c>
      <c r="P7" s="40" t="s">
        <v>485</v>
      </c>
      <c r="Q7" s="40" t="s">
        <v>486</v>
      </c>
      <c r="R7" s="40">
        <v>332</v>
      </c>
      <c r="S7" s="40" t="s">
        <v>487</v>
      </c>
      <c r="T7" s="40" t="s">
        <v>186</v>
      </c>
      <c r="U7" s="41">
        <v>251</v>
      </c>
      <c r="V7" s="40" t="s">
        <v>488</v>
      </c>
      <c r="W7" s="40" t="s">
        <v>489</v>
      </c>
      <c r="X7" s="42">
        <v>142</v>
      </c>
      <c r="Y7" s="42" t="s">
        <v>40</v>
      </c>
      <c r="Z7" s="42" t="s">
        <v>40</v>
      </c>
      <c r="AA7" s="42">
        <v>0</v>
      </c>
      <c r="AB7" s="42">
        <v>15</v>
      </c>
      <c r="AC7" s="42" t="s">
        <v>490</v>
      </c>
    </row>
    <row r="8" spans="1:30" ht="15" thickBot="1" x14ac:dyDescent="0.35">
      <c r="A8" s="36"/>
      <c r="B8" s="2">
        <f>SUM(VALUE(B6),VALUE(B7))</f>
        <v>13.149594907407407</v>
      </c>
      <c r="C8" s="2">
        <f>SUM(VALUE(C6),VALUE(C7))</f>
        <v>6.0395254629629633</v>
      </c>
      <c r="D8" s="2">
        <f>(D6+D7)/2</f>
        <v>9.2592592592592588E-5</v>
      </c>
      <c r="E8" s="3">
        <f>SUM(E6:E7)</f>
        <v>1774</v>
      </c>
      <c r="F8" s="3">
        <f>SUM(F6:F7)</f>
        <v>455</v>
      </c>
      <c r="G8" s="2">
        <f>SUM(VALUE(G6),VALUE(G7))</f>
        <v>1.3055671296296296</v>
      </c>
      <c r="H8" s="2">
        <f>SUM(VALUE(H6),VALUE(H7))</f>
        <v>9.5173611111111112E-2</v>
      </c>
      <c r="I8" s="2">
        <f>G8/(E8-F8)</f>
        <v>9.8981586780108382E-4</v>
      </c>
      <c r="J8" s="56">
        <f>(E8-F8)/(TEXT(B8,"[h]:mm:ss")*24)</f>
        <v>4.1794696886346134</v>
      </c>
      <c r="K8" s="2">
        <f>SUM(VALUE(K6),VALUE(K7))</f>
        <v>0.25319444444444444</v>
      </c>
      <c r="L8" s="2">
        <f>K8/E8</f>
        <v>1.4272516597770262E-4</v>
      </c>
      <c r="M8" s="2">
        <f>SUM(VALUE(M6),VALUE(M7))</f>
        <v>3.0231481481481484E-2</v>
      </c>
      <c r="N8" s="2">
        <f>SUM(VALUE(N6),VALUE(N7))</f>
        <v>6.9444444444444444E-5</v>
      </c>
      <c r="O8" s="8">
        <f>SUM(O6:O7)</f>
        <v>28</v>
      </c>
      <c r="P8" s="2">
        <f>SUM(VALUE(P6),VALUE(P7))</f>
        <v>0.40214120370370376</v>
      </c>
      <c r="Q8" s="2">
        <f>SUM(VALUE(Q6),VALUE(Q7))</f>
        <v>7.6388888888888895E-3</v>
      </c>
      <c r="R8" s="8">
        <f>SUM(R6:R7)</f>
        <v>510</v>
      </c>
      <c r="S8" s="2">
        <f>SUM(VALUE(S6),VALUE(S7))</f>
        <v>0.10288194444444443</v>
      </c>
      <c r="T8" s="2">
        <f>S8/U8</f>
        <v>3.0988537483266396E-4</v>
      </c>
      <c r="U8" s="3">
        <f>SUM(U6:U7)</f>
        <v>332</v>
      </c>
      <c r="V8" s="2">
        <f>SUM(VALUE(V6),VALUE(V7))</f>
        <v>5.0160532407407405</v>
      </c>
      <c r="W8" s="2">
        <f>V8/X8</f>
        <v>1.0236843348450491E-2</v>
      </c>
      <c r="X8" s="8">
        <f>SUM(X6:X7)</f>
        <v>490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16</v>
      </c>
      <c r="AC8" s="8"/>
      <c r="AD8" s="1" t="s">
        <v>14</v>
      </c>
    </row>
    <row r="9" spans="1:30" ht="15" thickBot="1" x14ac:dyDescent="0.35"/>
    <row r="10" spans="1:30" ht="24" customHeight="1" thickBot="1" x14ac:dyDescent="0.35">
      <c r="A10" s="21"/>
      <c r="B10" s="22" t="s">
        <v>35</v>
      </c>
      <c r="C10" s="24">
        <f>Oct!E4+1</f>
        <v>43745</v>
      </c>
      <c r="D10" s="23" t="s">
        <v>34</v>
      </c>
      <c r="E10" s="25">
        <f>C10+6</f>
        <v>43751</v>
      </c>
      <c r="F10" s="26"/>
      <c r="G10" s="27"/>
      <c r="H10" s="13"/>
      <c r="V10" s="43" t="s">
        <v>36</v>
      </c>
      <c r="W10" s="44"/>
      <c r="X10" s="45">
        <f>E10+1</f>
        <v>43752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57</v>
      </c>
      <c r="I11" s="6" t="s">
        <v>7</v>
      </c>
      <c r="J11" s="6" t="s">
        <v>58</v>
      </c>
      <c r="K11" s="6" t="s">
        <v>59</v>
      </c>
      <c r="L11" s="6" t="s">
        <v>60</v>
      </c>
      <c r="M11" s="6" t="s">
        <v>61</v>
      </c>
      <c r="N11" s="6" t="s">
        <v>62</v>
      </c>
      <c r="O11" s="6" t="s">
        <v>63</v>
      </c>
      <c r="P11" s="6" t="s">
        <v>64</v>
      </c>
      <c r="Q11" s="6" t="s">
        <v>65</v>
      </c>
      <c r="R11" s="6" t="s">
        <v>66</v>
      </c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 t="s">
        <v>67</v>
      </c>
      <c r="Z11" s="32" t="s">
        <v>68</v>
      </c>
      <c r="AA11" s="32" t="s">
        <v>69</v>
      </c>
      <c r="AB11" s="32" t="s">
        <v>70</v>
      </c>
      <c r="AC11" s="32" t="s">
        <v>71</v>
      </c>
    </row>
    <row r="12" spans="1:30" x14ac:dyDescent="0.3">
      <c r="A12" s="19" t="s">
        <v>44</v>
      </c>
      <c r="B12" s="51" t="s">
        <v>502</v>
      </c>
      <c r="C12" s="40" t="s">
        <v>503</v>
      </c>
      <c r="D12" s="40" t="s">
        <v>41</v>
      </c>
      <c r="E12" s="41">
        <v>639</v>
      </c>
      <c r="F12" s="41">
        <v>43</v>
      </c>
      <c r="G12" s="40" t="s">
        <v>504</v>
      </c>
      <c r="H12" s="40" t="s">
        <v>505</v>
      </c>
      <c r="I12" s="40" t="s">
        <v>163</v>
      </c>
      <c r="J12" s="40" t="s">
        <v>135</v>
      </c>
      <c r="K12" s="40" t="s">
        <v>506</v>
      </c>
      <c r="L12" s="40" t="s">
        <v>47</v>
      </c>
      <c r="M12" s="40" t="s">
        <v>507</v>
      </c>
      <c r="N12" s="40" t="s">
        <v>40</v>
      </c>
      <c r="O12" s="40">
        <v>16</v>
      </c>
      <c r="P12" s="40" t="s">
        <v>508</v>
      </c>
      <c r="Q12" s="40" t="s">
        <v>39</v>
      </c>
      <c r="R12" s="40">
        <v>175</v>
      </c>
      <c r="S12" s="40" t="s">
        <v>509</v>
      </c>
      <c r="T12" s="40" t="s">
        <v>141</v>
      </c>
      <c r="U12" s="41">
        <v>78</v>
      </c>
      <c r="V12" s="40" t="s">
        <v>510</v>
      </c>
      <c r="W12" s="40" t="s">
        <v>511</v>
      </c>
      <c r="X12" s="42">
        <v>369</v>
      </c>
      <c r="Y12" s="42" t="s">
        <v>40</v>
      </c>
      <c r="Z12" s="42" t="s">
        <v>40</v>
      </c>
      <c r="AA12" s="42">
        <v>0</v>
      </c>
      <c r="AB12" s="42">
        <v>5</v>
      </c>
      <c r="AC12" s="42" t="s">
        <v>512</v>
      </c>
    </row>
    <row r="13" spans="1:30" x14ac:dyDescent="0.3">
      <c r="A13" s="19" t="s">
        <v>43</v>
      </c>
      <c r="B13" s="51" t="s">
        <v>513</v>
      </c>
      <c r="C13" s="40" t="s">
        <v>514</v>
      </c>
      <c r="D13" s="40" t="s">
        <v>241</v>
      </c>
      <c r="E13" s="41">
        <v>1030</v>
      </c>
      <c r="F13" s="41">
        <v>392</v>
      </c>
      <c r="G13" s="40" t="s">
        <v>515</v>
      </c>
      <c r="H13" s="40" t="s">
        <v>516</v>
      </c>
      <c r="I13" s="40" t="s">
        <v>149</v>
      </c>
      <c r="J13" s="40" t="s">
        <v>458</v>
      </c>
      <c r="K13" s="40" t="s">
        <v>517</v>
      </c>
      <c r="L13" s="40" t="s">
        <v>141</v>
      </c>
      <c r="M13" s="40" t="s">
        <v>518</v>
      </c>
      <c r="N13" s="40" t="s">
        <v>519</v>
      </c>
      <c r="O13" s="40">
        <v>2</v>
      </c>
      <c r="P13" s="40" t="s">
        <v>520</v>
      </c>
      <c r="Q13" s="40" t="s">
        <v>521</v>
      </c>
      <c r="R13" s="40">
        <v>363</v>
      </c>
      <c r="S13" s="40" t="s">
        <v>522</v>
      </c>
      <c r="T13" s="40" t="s">
        <v>179</v>
      </c>
      <c r="U13" s="41">
        <v>252</v>
      </c>
      <c r="V13" s="40" t="s">
        <v>523</v>
      </c>
      <c r="W13" s="40" t="s">
        <v>524</v>
      </c>
      <c r="X13" s="42">
        <v>169</v>
      </c>
      <c r="Y13" s="42" t="s">
        <v>40</v>
      </c>
      <c r="Z13" s="42" t="s">
        <v>40</v>
      </c>
      <c r="AA13" s="42">
        <v>0</v>
      </c>
      <c r="AB13" s="42">
        <v>0</v>
      </c>
      <c r="AC13" s="42" t="s">
        <v>525</v>
      </c>
    </row>
    <row r="14" spans="1:30" ht="15" thickBot="1" x14ac:dyDescent="0.35">
      <c r="A14" s="36"/>
      <c r="B14" s="2">
        <f>SUM(VALUE(B12),VALUE(B13))</f>
        <v>11.882210648148149</v>
      </c>
      <c r="C14" s="2">
        <f>SUM(VALUE(C12),VALUE(C13))</f>
        <v>6.0321759259259267</v>
      </c>
      <c r="D14" s="2">
        <f>(D12+D13)/2</f>
        <v>9.2592592592592588E-5</v>
      </c>
      <c r="E14" s="3">
        <f>SUM(E12:E13)</f>
        <v>1669</v>
      </c>
      <c r="F14" s="3">
        <f>SUM(F12:F13)</f>
        <v>435</v>
      </c>
      <c r="G14" s="2">
        <f>SUM(VALUE(G12),VALUE(G13))</f>
        <v>1.2473379629629628</v>
      </c>
      <c r="H14" s="2">
        <f>SUM(VALUE(H12),VALUE(H13))</f>
        <v>0.10194444444444445</v>
      </c>
      <c r="I14" s="2">
        <f>G14/(E14-F14)</f>
        <v>1.0108087220121254E-3</v>
      </c>
      <c r="J14" s="56">
        <f>(E14-F14)/(TEXT(B14,"[h]:mm:ss")*24)</f>
        <v>4.3271970333803162</v>
      </c>
      <c r="K14" s="2">
        <f>SUM(VALUE(K12),VALUE(K13))</f>
        <v>0.24424768518518519</v>
      </c>
      <c r="L14" s="2">
        <f>K14/E14</f>
        <v>1.4634372988926614E-4</v>
      </c>
      <c r="M14" s="2">
        <f>SUM(VALUE(M12),VALUE(M13))</f>
        <v>2.3414351851851849E-2</v>
      </c>
      <c r="N14" s="2">
        <f>SUM(VALUE(N12),VALUE(N13))</f>
        <v>3.1250000000000001E-4</v>
      </c>
      <c r="O14" s="8">
        <f>SUM(O12:O13)</f>
        <v>18</v>
      </c>
      <c r="P14" s="2">
        <f>SUM(VALUE(P12),VALUE(P13))</f>
        <v>0.38703703703703701</v>
      </c>
      <c r="Q14" s="2">
        <f>SUM(VALUE(Q12),VALUE(Q13))</f>
        <v>1.6064814814814816E-2</v>
      </c>
      <c r="R14" s="8">
        <f>SUM(R12:R13)</f>
        <v>538</v>
      </c>
      <c r="S14" s="2">
        <f>SUM(VALUE(S12),VALUE(S13))</f>
        <v>0.11832175925925925</v>
      </c>
      <c r="T14" s="2">
        <f>S14/U14</f>
        <v>3.5855078563411892E-4</v>
      </c>
      <c r="U14" s="3">
        <f>SUM(U12:U13)</f>
        <v>330</v>
      </c>
      <c r="V14" s="2">
        <f>SUM(VALUE(V12),VALUE(V13))</f>
        <v>3.8296759259259261</v>
      </c>
      <c r="W14" s="2">
        <f>V14/X14</f>
        <v>7.1183567396392675E-3</v>
      </c>
      <c r="X14" s="8">
        <f>SUM(X12:X13)</f>
        <v>538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5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43752</v>
      </c>
      <c r="D16" s="23" t="s">
        <v>34</v>
      </c>
      <c r="E16" s="25">
        <f>C16+6</f>
        <v>43758</v>
      </c>
      <c r="F16" s="26"/>
      <c r="G16" s="27"/>
      <c r="H16" s="13"/>
      <c r="U16" s="4"/>
      <c r="V16" s="43" t="s">
        <v>36</v>
      </c>
      <c r="W16" s="44"/>
      <c r="X16" s="45">
        <f>E16+1</f>
        <v>43759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57</v>
      </c>
      <c r="I17" s="6" t="s">
        <v>7</v>
      </c>
      <c r="J17" s="6" t="s">
        <v>58</v>
      </c>
      <c r="K17" s="6" t="s">
        <v>59</v>
      </c>
      <c r="L17" s="6" t="s">
        <v>60</v>
      </c>
      <c r="M17" s="6" t="s">
        <v>61</v>
      </c>
      <c r="N17" s="6" t="s">
        <v>62</v>
      </c>
      <c r="O17" s="6" t="s">
        <v>63</v>
      </c>
      <c r="P17" s="6" t="s">
        <v>64</v>
      </c>
      <c r="Q17" s="6" t="s">
        <v>65</v>
      </c>
      <c r="R17" s="6" t="s">
        <v>66</v>
      </c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 t="s">
        <v>67</v>
      </c>
      <c r="Z17" s="32" t="s">
        <v>68</v>
      </c>
      <c r="AA17" s="32" t="s">
        <v>69</v>
      </c>
      <c r="AB17" s="32" t="s">
        <v>70</v>
      </c>
      <c r="AC17" s="32" t="s">
        <v>71</v>
      </c>
    </row>
    <row r="18" spans="1:30" x14ac:dyDescent="0.3">
      <c r="A18" s="19" t="s">
        <v>44</v>
      </c>
      <c r="B18" s="51" t="s">
        <v>526</v>
      </c>
      <c r="C18" s="40" t="s">
        <v>527</v>
      </c>
      <c r="D18" s="40" t="s">
        <v>41</v>
      </c>
      <c r="E18" s="41">
        <v>606</v>
      </c>
      <c r="F18" s="41">
        <v>37</v>
      </c>
      <c r="G18" s="40" t="s">
        <v>528</v>
      </c>
      <c r="H18" s="40" t="s">
        <v>529</v>
      </c>
      <c r="I18" s="40" t="s">
        <v>530</v>
      </c>
      <c r="J18" s="40" t="s">
        <v>406</v>
      </c>
      <c r="K18" s="40" t="s">
        <v>531</v>
      </c>
      <c r="L18" s="40" t="s">
        <v>166</v>
      </c>
      <c r="M18" s="40" t="s">
        <v>198</v>
      </c>
      <c r="N18" s="40" t="s">
        <v>345</v>
      </c>
      <c r="O18" s="40">
        <v>10</v>
      </c>
      <c r="P18" s="40" t="s">
        <v>532</v>
      </c>
      <c r="Q18" s="40" t="s">
        <v>533</v>
      </c>
      <c r="R18" s="40">
        <v>171</v>
      </c>
      <c r="S18" s="40" t="s">
        <v>534</v>
      </c>
      <c r="T18" s="40" t="s">
        <v>241</v>
      </c>
      <c r="U18" s="41">
        <v>90</v>
      </c>
      <c r="V18" s="40" t="s">
        <v>535</v>
      </c>
      <c r="W18" s="40" t="s">
        <v>536</v>
      </c>
      <c r="X18" s="42">
        <v>323</v>
      </c>
      <c r="Y18" s="42" t="s">
        <v>40</v>
      </c>
      <c r="Z18" s="42" t="s">
        <v>40</v>
      </c>
      <c r="AA18" s="42">
        <v>0</v>
      </c>
      <c r="AB18" s="42">
        <v>4</v>
      </c>
      <c r="AC18" s="42" t="s">
        <v>537</v>
      </c>
    </row>
    <row r="19" spans="1:30" x14ac:dyDescent="0.3">
      <c r="A19" s="19" t="s">
        <v>43</v>
      </c>
      <c r="B19" s="51" t="s">
        <v>538</v>
      </c>
      <c r="C19" s="40" t="s">
        <v>539</v>
      </c>
      <c r="D19" s="40" t="s">
        <v>42</v>
      </c>
      <c r="E19" s="41">
        <v>1140</v>
      </c>
      <c r="F19" s="41">
        <v>432</v>
      </c>
      <c r="G19" s="40" t="s">
        <v>540</v>
      </c>
      <c r="H19" s="40" t="s">
        <v>541</v>
      </c>
      <c r="I19" s="40" t="s">
        <v>249</v>
      </c>
      <c r="J19" s="40" t="s">
        <v>542</v>
      </c>
      <c r="K19" s="40" t="s">
        <v>543</v>
      </c>
      <c r="L19" s="40" t="s">
        <v>141</v>
      </c>
      <c r="M19" s="40" t="s">
        <v>544</v>
      </c>
      <c r="N19" s="40" t="s">
        <v>545</v>
      </c>
      <c r="O19" s="40">
        <v>5</v>
      </c>
      <c r="P19" s="40" t="s">
        <v>546</v>
      </c>
      <c r="Q19" s="40" t="s">
        <v>547</v>
      </c>
      <c r="R19" s="40">
        <v>350</v>
      </c>
      <c r="S19" s="40" t="s">
        <v>548</v>
      </c>
      <c r="T19" s="40" t="s">
        <v>290</v>
      </c>
      <c r="U19" s="41">
        <v>243</v>
      </c>
      <c r="V19" s="40" t="s">
        <v>549</v>
      </c>
      <c r="W19" s="40" t="s">
        <v>550</v>
      </c>
      <c r="X19" s="42">
        <v>154</v>
      </c>
      <c r="Y19" s="42" t="s">
        <v>40</v>
      </c>
      <c r="Z19" s="42" t="s">
        <v>40</v>
      </c>
      <c r="AA19" s="42">
        <v>0</v>
      </c>
      <c r="AB19" s="42">
        <v>2</v>
      </c>
      <c r="AC19" s="42" t="s">
        <v>551</v>
      </c>
    </row>
    <row r="20" spans="1:30" ht="15" thickBot="1" x14ac:dyDescent="0.35">
      <c r="A20" s="36"/>
      <c r="B20" s="2">
        <f>SUM(VALUE(B18),VALUE(B19))</f>
        <v>13.422523148148148</v>
      </c>
      <c r="C20" s="2">
        <f>SUM(VALUE(C18),VALUE(C19))</f>
        <v>6.4249999999999989</v>
      </c>
      <c r="D20" s="2">
        <f>(D18+D19)/2</f>
        <v>9.8379629629629631E-5</v>
      </c>
      <c r="E20" s="3">
        <f>SUM(E18:E19)</f>
        <v>1746</v>
      </c>
      <c r="F20" s="3">
        <f>SUM(F18:F19)</f>
        <v>469</v>
      </c>
      <c r="G20" s="2">
        <f>SUM(VALUE(G18),VALUE(G19))</f>
        <v>1.1898726851851853</v>
      </c>
      <c r="H20" s="2">
        <f>SUM(VALUE(H18),VALUE(H19))</f>
        <v>8.4201388888888895E-2</v>
      </c>
      <c r="I20" s="2">
        <f>G20/(E20-F20)</f>
        <v>9.3177187563444426E-4</v>
      </c>
      <c r="J20" s="56">
        <f>(E20-F20)/(TEXT(B20,"[h]:mm:ss")*24)</f>
        <v>3.9641081446504542</v>
      </c>
      <c r="K20" s="2">
        <f>SUM(VALUE(K18),VALUE(K19))</f>
        <v>0.27060185185185182</v>
      </c>
      <c r="L20" s="2">
        <f>K20/E20</f>
        <v>1.549838784947605E-4</v>
      </c>
      <c r="M20" s="2">
        <f>SUM(VALUE(M18),VALUE(M19))</f>
        <v>1.4606481481481482E-2</v>
      </c>
      <c r="N20" s="2">
        <f>SUM(VALUE(N18),VALUE(N19))</f>
        <v>7.5231481481481471E-4</v>
      </c>
      <c r="O20" s="8">
        <f>SUM(O18:O19)</f>
        <v>15</v>
      </c>
      <c r="P20" s="2">
        <f>SUM(VALUE(P18),VALUE(P19))</f>
        <v>0.37910879629629635</v>
      </c>
      <c r="Q20" s="2">
        <f>SUM(VALUE(Q18),VALUE(Q19))</f>
        <v>9.6412037037037039E-3</v>
      </c>
      <c r="R20" s="8">
        <f>SUM(R18:R19)</f>
        <v>521</v>
      </c>
      <c r="S20" s="2">
        <f>SUM(VALUE(S18),VALUE(S19))</f>
        <v>9.4594907407407419E-2</v>
      </c>
      <c r="T20" s="2">
        <f>S20/U20</f>
        <v>2.8406879101323549E-4</v>
      </c>
      <c r="U20" s="3">
        <f>SUM(U18:U19)</f>
        <v>333</v>
      </c>
      <c r="V20" s="2">
        <f>SUM(VALUE(V18),VALUE(V19))</f>
        <v>5.0487384259259258</v>
      </c>
      <c r="W20" s="2">
        <f>V20/X20</f>
        <v>1.0584357287056449E-2</v>
      </c>
      <c r="X20" s="8">
        <f>SUM(X18:X19)</f>
        <v>477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6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43759</v>
      </c>
      <c r="D22" s="23" t="s">
        <v>34</v>
      </c>
      <c r="E22" s="25">
        <f>C22+6</f>
        <v>43765</v>
      </c>
      <c r="F22" s="26"/>
      <c r="G22" s="27"/>
      <c r="H22" s="13"/>
      <c r="U22" s="4"/>
      <c r="V22" s="43" t="s">
        <v>36</v>
      </c>
      <c r="W22" s="44"/>
      <c r="X22" s="45">
        <f>E22+1</f>
        <v>43766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57</v>
      </c>
      <c r="I23" s="6" t="s">
        <v>7</v>
      </c>
      <c r="J23" s="6" t="s">
        <v>58</v>
      </c>
      <c r="K23" s="6" t="s">
        <v>59</v>
      </c>
      <c r="L23" s="6" t="s">
        <v>60</v>
      </c>
      <c r="M23" s="6" t="s">
        <v>61</v>
      </c>
      <c r="N23" s="6" t="s">
        <v>62</v>
      </c>
      <c r="O23" s="6" t="s">
        <v>63</v>
      </c>
      <c r="P23" s="6" t="s">
        <v>64</v>
      </c>
      <c r="Q23" s="6" t="s">
        <v>65</v>
      </c>
      <c r="R23" s="6" t="s">
        <v>66</v>
      </c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 t="s">
        <v>67</v>
      </c>
      <c r="Z23" s="32" t="s">
        <v>68</v>
      </c>
      <c r="AA23" s="32" t="s">
        <v>69</v>
      </c>
      <c r="AB23" s="32" t="s">
        <v>70</v>
      </c>
      <c r="AC23" s="32" t="s">
        <v>71</v>
      </c>
    </row>
    <row r="24" spans="1:30" x14ac:dyDescent="0.3">
      <c r="A24" s="19" t="s">
        <v>44</v>
      </c>
      <c r="B24" s="51" t="s">
        <v>565</v>
      </c>
      <c r="C24" s="40" t="s">
        <v>566</v>
      </c>
      <c r="D24" s="40" t="s">
        <v>48</v>
      </c>
      <c r="E24" s="41">
        <v>640</v>
      </c>
      <c r="F24" s="41">
        <v>25</v>
      </c>
      <c r="G24" s="40" t="s">
        <v>567</v>
      </c>
      <c r="H24" s="40" t="s">
        <v>568</v>
      </c>
      <c r="I24" s="40" t="s">
        <v>569</v>
      </c>
      <c r="J24" s="40" t="s">
        <v>390</v>
      </c>
      <c r="K24" s="40" t="s">
        <v>570</v>
      </c>
      <c r="L24" s="40" t="s">
        <v>345</v>
      </c>
      <c r="M24" s="40" t="s">
        <v>571</v>
      </c>
      <c r="N24" s="40" t="s">
        <v>241</v>
      </c>
      <c r="O24" s="40">
        <v>18</v>
      </c>
      <c r="P24" s="40" t="s">
        <v>572</v>
      </c>
      <c r="Q24" s="40" t="s">
        <v>41</v>
      </c>
      <c r="R24" s="40">
        <v>195</v>
      </c>
      <c r="S24" s="40" t="s">
        <v>573</v>
      </c>
      <c r="T24" s="40" t="s">
        <v>53</v>
      </c>
      <c r="U24" s="41">
        <v>90</v>
      </c>
      <c r="V24" s="40" t="s">
        <v>574</v>
      </c>
      <c r="W24" s="40" t="s">
        <v>575</v>
      </c>
      <c r="X24" s="42">
        <v>403</v>
      </c>
      <c r="Y24" s="42" t="s">
        <v>40</v>
      </c>
      <c r="Z24" s="42" t="s">
        <v>40</v>
      </c>
      <c r="AA24" s="42">
        <v>0</v>
      </c>
      <c r="AB24" s="42">
        <v>9</v>
      </c>
      <c r="AC24" s="42" t="s">
        <v>576</v>
      </c>
    </row>
    <row r="25" spans="1:30" x14ac:dyDescent="0.3">
      <c r="A25" s="19" t="s">
        <v>43</v>
      </c>
      <c r="B25" s="51" t="s">
        <v>552</v>
      </c>
      <c r="C25" s="40" t="s">
        <v>553</v>
      </c>
      <c r="D25" s="40" t="s">
        <v>42</v>
      </c>
      <c r="E25" s="41">
        <v>1003</v>
      </c>
      <c r="F25" s="41">
        <v>369</v>
      </c>
      <c r="G25" s="40" t="s">
        <v>554</v>
      </c>
      <c r="H25" s="40" t="s">
        <v>555</v>
      </c>
      <c r="I25" s="40" t="s">
        <v>186</v>
      </c>
      <c r="J25" s="40" t="s">
        <v>180</v>
      </c>
      <c r="K25" s="40" t="s">
        <v>556</v>
      </c>
      <c r="L25" s="40" t="s">
        <v>53</v>
      </c>
      <c r="M25" s="40" t="s">
        <v>557</v>
      </c>
      <c r="N25" s="40" t="s">
        <v>41</v>
      </c>
      <c r="O25" s="40">
        <v>4</v>
      </c>
      <c r="P25" s="40" t="s">
        <v>558</v>
      </c>
      <c r="Q25" s="40" t="s">
        <v>559</v>
      </c>
      <c r="R25" s="40">
        <v>288</v>
      </c>
      <c r="S25" s="40" t="s">
        <v>560</v>
      </c>
      <c r="T25" s="40" t="s">
        <v>561</v>
      </c>
      <c r="U25" s="41">
        <v>208</v>
      </c>
      <c r="V25" s="40" t="s">
        <v>562</v>
      </c>
      <c r="W25" s="40" t="s">
        <v>563</v>
      </c>
      <c r="X25" s="42">
        <v>132</v>
      </c>
      <c r="Y25" s="42" t="s">
        <v>40</v>
      </c>
      <c r="Z25" s="42" t="s">
        <v>40</v>
      </c>
      <c r="AA25" s="42">
        <v>0</v>
      </c>
      <c r="AB25" s="42">
        <v>0</v>
      </c>
      <c r="AC25" s="42" t="s">
        <v>564</v>
      </c>
    </row>
    <row r="26" spans="1:30" ht="15" thickBot="1" x14ac:dyDescent="0.35">
      <c r="A26" s="36"/>
      <c r="B26" s="2">
        <f>SUM(VALUE(B24),VALUE(B25))</f>
        <v>11.893587962962965</v>
      </c>
      <c r="C26" s="2">
        <f>SUM(VALUE(C24),VALUE(C25))</f>
        <v>5.9499652777777774</v>
      </c>
      <c r="D26" s="2">
        <f>(D24+D25)/2</f>
        <v>9.2592592592592602E-5</v>
      </c>
      <c r="E26" s="3">
        <f>SUM(E24:E25)</f>
        <v>1643</v>
      </c>
      <c r="F26" s="3">
        <f>SUM(F24:F25)</f>
        <v>394</v>
      </c>
      <c r="G26" s="2">
        <f>SUM(VALUE(G24),VALUE(G25))</f>
        <v>1.1850115740740739</v>
      </c>
      <c r="H26" s="2">
        <f>SUM(VALUE(H24),VALUE(H25))</f>
        <v>5.4594907407407411E-2</v>
      </c>
      <c r="I26" s="2">
        <f>G26/(E26-F26)</f>
        <v>9.4876827387836184E-4</v>
      </c>
      <c r="J26" s="56">
        <f>(E26-F26)/(TEXT(B26,"[h]:mm:ss")*24)</f>
        <v>4.3756069933418056</v>
      </c>
      <c r="K26" s="2">
        <f>SUM(VALUE(K24),VALUE(K25))</f>
        <v>0.21009259259259261</v>
      </c>
      <c r="L26" s="2">
        <f>K26/E26</f>
        <v>1.2787132841910687E-4</v>
      </c>
      <c r="M26" s="2">
        <f>SUM(VALUE(M24),VALUE(M25))</f>
        <v>2.0300925925925927E-2</v>
      </c>
      <c r="N26" s="2">
        <f>SUM(VALUE(N24),VALUE(N25))</f>
        <v>1.8518518518518518E-4</v>
      </c>
      <c r="O26" s="8">
        <f>SUM(O24:O25)</f>
        <v>22</v>
      </c>
      <c r="P26" s="2">
        <f>SUM(VALUE(P24),VALUE(P25))</f>
        <v>0.46885416666666668</v>
      </c>
      <c r="Q26" s="2">
        <f>SUM(VALUE(Q24),VALUE(Q25))</f>
        <v>8.5532407407407397E-3</v>
      </c>
      <c r="R26" s="8">
        <f>SUM(R24:R25)</f>
        <v>483</v>
      </c>
      <c r="S26" s="2">
        <f>SUM(VALUE(S24),VALUE(S25))</f>
        <v>6.3333333333333325E-2</v>
      </c>
      <c r="T26" s="2">
        <f>S26/U26</f>
        <v>2.1252796420581651E-4</v>
      </c>
      <c r="U26" s="3">
        <f>SUM(U24:U25)</f>
        <v>298</v>
      </c>
      <c r="V26" s="2">
        <f>SUM(VALUE(V24),VALUE(V25))</f>
        <v>3.9960300925925925</v>
      </c>
      <c r="W26" s="2">
        <f>V26/X26</f>
        <v>7.4692151263412946E-3</v>
      </c>
      <c r="X26" s="8">
        <f>SUM(X24:X25)</f>
        <v>535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9</v>
      </c>
      <c r="AC26" s="8"/>
      <c r="AD26" s="1" t="s">
        <v>14</v>
      </c>
    </row>
    <row r="27" spans="1:30" x14ac:dyDescent="0.3">
      <c r="A27" s="36"/>
    </row>
    <row r="33" spans="21:29" ht="15" thickBot="1" x14ac:dyDescent="0.35"/>
    <row r="34" spans="21:29" hidden="1" x14ac:dyDescent="0.3"/>
    <row r="35" spans="21:29" hidden="1" x14ac:dyDescent="0.3"/>
    <row r="36" spans="21:29" hidden="1" x14ac:dyDescent="0.3"/>
    <row r="37" spans="21:29" hidden="1" x14ac:dyDescent="0.3"/>
    <row r="38" spans="21:29" hidden="1" x14ac:dyDescent="0.3"/>
    <row r="39" spans="21:29" ht="15" hidden="1" thickBot="1" x14ac:dyDescent="0.35"/>
    <row r="40" spans="21:29" x14ac:dyDescent="0.3">
      <c r="U40" s="72" t="s">
        <v>15</v>
      </c>
      <c r="V40" s="73"/>
      <c r="W40" s="73"/>
      <c r="X40" s="9">
        <f>SUM(S14,S20,S26,Nov!S8,S38)/SUM(U14,U20,U26,Nov!U8,U38)</f>
        <v>2.7656277000172801E-4</v>
      </c>
      <c r="Y40" s="34"/>
      <c r="Z40" s="34"/>
      <c r="AA40" s="34"/>
      <c r="AB40" s="34"/>
      <c r="AC40" s="34"/>
    </row>
    <row r="41" spans="21:29" ht="15" thickBot="1" x14ac:dyDescent="0.35">
      <c r="U41" s="74" t="s">
        <v>16</v>
      </c>
      <c r="V41" s="75"/>
      <c r="W41" s="75"/>
      <c r="X41" s="12">
        <f>IFERROR((S14+S20+S26+Nov!S8+S38)/(B14+B20+B26+Nov!B8+B38),0)</f>
        <v>7.083347644174327E-3</v>
      </c>
      <c r="Y41" s="35"/>
      <c r="Z41" s="35"/>
      <c r="AA41" s="35"/>
      <c r="AB41" s="35"/>
      <c r="AC41" s="35"/>
    </row>
    <row r="42" spans="21:29" x14ac:dyDescent="0.3">
      <c r="U42" s="72" t="s">
        <v>17</v>
      </c>
      <c r="V42" s="73"/>
      <c r="W42" s="73"/>
      <c r="X42" s="10">
        <f>IFERROR((X14+X20+X26+Nov!X8+X38)/(E14+E20+E26+Nov!E8+E38+X14+X20+X26+Nov!X8+X38),0)</f>
        <v>0.23118705443023652</v>
      </c>
      <c r="Y42" s="35"/>
      <c r="Z42" s="35"/>
      <c r="AA42" s="35"/>
      <c r="AB42" s="35"/>
      <c r="AC42" s="35"/>
    </row>
    <row r="43" spans="21:29" ht="15" thickBot="1" x14ac:dyDescent="0.35">
      <c r="U43" s="76" t="s">
        <v>18</v>
      </c>
      <c r="V43" s="77"/>
      <c r="W43" s="77"/>
      <c r="X43" s="11">
        <f>SUM(V14,V20,V26,Nov!V8,V38)/SUM(X14,X20,X26,Nov!X8,X38)</f>
        <v>8.4337212885915759E-3</v>
      </c>
      <c r="Y43" s="34"/>
      <c r="Z43" s="34"/>
      <c r="AA43" s="34"/>
      <c r="AB43" s="34"/>
      <c r="AC43" s="34"/>
    </row>
  </sheetData>
  <mergeCells count="5">
    <mergeCell ref="U43:W43"/>
    <mergeCell ref="B1:X2"/>
    <mergeCell ref="U40:W40"/>
    <mergeCell ref="U41:W41"/>
    <mergeCell ref="U42:W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10" zoomScaleNormal="100" workbookViewId="0">
      <selection activeCell="AF14" sqref="AF14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2.44140625" bestFit="1" customWidth="1"/>
    <col min="4" max="4" width="9.33203125" bestFit="1" customWidth="1"/>
    <col min="5" max="5" width="12.44140625" bestFit="1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2.4414062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Oct!E22+1</f>
        <v>43766</v>
      </c>
      <c r="D4" s="23" t="s">
        <v>34</v>
      </c>
      <c r="E4" s="25">
        <f>C4+6</f>
        <v>43772</v>
      </c>
      <c r="F4" s="26"/>
      <c r="G4" s="27"/>
      <c r="H4" s="13"/>
      <c r="U4" s="4"/>
      <c r="V4" s="43" t="s">
        <v>36</v>
      </c>
      <c r="W4" s="44"/>
      <c r="X4" s="45">
        <f>E4+1</f>
        <v>43773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51" t="s">
        <v>589</v>
      </c>
      <c r="C6" s="40" t="s">
        <v>590</v>
      </c>
      <c r="D6" s="40" t="s">
        <v>48</v>
      </c>
      <c r="E6" s="41">
        <v>634</v>
      </c>
      <c r="F6" s="41">
        <v>31</v>
      </c>
      <c r="G6" s="40" t="s">
        <v>591</v>
      </c>
      <c r="H6" s="40" t="s">
        <v>592</v>
      </c>
      <c r="I6" s="40" t="s">
        <v>194</v>
      </c>
      <c r="J6" s="40" t="s">
        <v>593</v>
      </c>
      <c r="K6" s="40" t="s">
        <v>594</v>
      </c>
      <c r="L6" s="40" t="s">
        <v>47</v>
      </c>
      <c r="M6" s="40" t="s">
        <v>595</v>
      </c>
      <c r="N6" s="40" t="s">
        <v>41</v>
      </c>
      <c r="O6" s="40">
        <v>15</v>
      </c>
      <c r="P6" s="40" t="s">
        <v>596</v>
      </c>
      <c r="Q6" s="40" t="s">
        <v>561</v>
      </c>
      <c r="R6" s="40">
        <v>178</v>
      </c>
      <c r="S6" s="40" t="s">
        <v>597</v>
      </c>
      <c r="T6" s="40" t="s">
        <v>141</v>
      </c>
      <c r="U6" s="41">
        <v>95</v>
      </c>
      <c r="V6" s="40" t="s">
        <v>598</v>
      </c>
      <c r="W6" s="40" t="s">
        <v>599</v>
      </c>
      <c r="X6" s="42">
        <v>365</v>
      </c>
      <c r="Y6" s="42" t="s">
        <v>40</v>
      </c>
      <c r="Z6" s="42" t="s">
        <v>40</v>
      </c>
      <c r="AA6" s="42">
        <v>0</v>
      </c>
      <c r="AB6" s="42">
        <v>1</v>
      </c>
      <c r="AC6" s="42" t="s">
        <v>600</v>
      </c>
    </row>
    <row r="7" spans="1:30" x14ac:dyDescent="0.3">
      <c r="A7" s="19" t="s">
        <v>43</v>
      </c>
      <c r="B7" s="51" t="s">
        <v>577</v>
      </c>
      <c r="C7" s="40" t="s">
        <v>578</v>
      </c>
      <c r="D7" s="40" t="s">
        <v>166</v>
      </c>
      <c r="E7" s="41">
        <v>1102</v>
      </c>
      <c r="F7" s="41">
        <v>412</v>
      </c>
      <c r="G7" s="40" t="s">
        <v>579</v>
      </c>
      <c r="H7" s="40" t="s">
        <v>580</v>
      </c>
      <c r="I7" s="40" t="s">
        <v>249</v>
      </c>
      <c r="J7" s="40" t="s">
        <v>180</v>
      </c>
      <c r="K7" s="40" t="s">
        <v>581</v>
      </c>
      <c r="L7" s="40" t="s">
        <v>53</v>
      </c>
      <c r="M7" s="40" t="s">
        <v>582</v>
      </c>
      <c r="N7" s="40" t="s">
        <v>40</v>
      </c>
      <c r="O7" s="40">
        <v>3</v>
      </c>
      <c r="P7" s="40" t="s">
        <v>583</v>
      </c>
      <c r="Q7" s="40" t="s">
        <v>584</v>
      </c>
      <c r="R7" s="40">
        <v>408</v>
      </c>
      <c r="S7" s="40" t="s">
        <v>585</v>
      </c>
      <c r="T7" s="40" t="s">
        <v>74</v>
      </c>
      <c r="U7" s="41">
        <v>230</v>
      </c>
      <c r="V7" s="40" t="s">
        <v>586</v>
      </c>
      <c r="W7" s="40" t="s">
        <v>587</v>
      </c>
      <c r="X7" s="42">
        <v>128</v>
      </c>
      <c r="Y7" s="42" t="s">
        <v>40</v>
      </c>
      <c r="Z7" s="42" t="s">
        <v>40</v>
      </c>
      <c r="AA7" s="42">
        <v>0</v>
      </c>
      <c r="AB7" s="42">
        <v>0</v>
      </c>
      <c r="AC7" s="42" t="s">
        <v>588</v>
      </c>
    </row>
    <row r="8" spans="1:30" ht="15" thickBot="1" x14ac:dyDescent="0.35">
      <c r="A8" s="36"/>
      <c r="B8" s="2">
        <f>SUM(VALUE(B6),VALUE(B7))</f>
        <v>13.012361111111112</v>
      </c>
      <c r="C8" s="2">
        <f>SUM(VALUE(C6),VALUE(C7))</f>
        <v>6.6352199074074072</v>
      </c>
      <c r="D8" s="2">
        <f>(D6+D7)/2</f>
        <v>7.5231481481481474E-5</v>
      </c>
      <c r="E8" s="3">
        <f>SUM(E6:E7)</f>
        <v>1736</v>
      </c>
      <c r="F8" s="3">
        <f>SUM(F6:F7)</f>
        <v>443</v>
      </c>
      <c r="G8" s="2">
        <f>SUM(VALUE(G6),VALUE(G7))</f>
        <v>1.2698958333333332</v>
      </c>
      <c r="H8" s="2">
        <f>SUM(VALUE(H6),VALUE(H7))</f>
        <v>7.5798611111111122E-2</v>
      </c>
      <c r="I8" s="2">
        <f>G8/(E8-F8)</f>
        <v>9.8213134828564058E-4</v>
      </c>
      <c r="J8" s="56">
        <f>(E8-F8)/(TEXT(B8,"[h]:mm:ss")*24)</f>
        <v>4.1402939512642893</v>
      </c>
      <c r="K8" s="2">
        <f>SUM(VALUE(K6),VALUE(K7))</f>
        <v>0.23869212962962963</v>
      </c>
      <c r="L8" s="2">
        <f>K8/E8</f>
        <v>1.3749546637651476E-4</v>
      </c>
      <c r="M8" s="2">
        <f>SUM(VALUE(M6),VALUE(M7))</f>
        <v>2.6828703703703705E-2</v>
      </c>
      <c r="N8" s="2">
        <f>SUM(VALUE(N6),VALUE(N7))</f>
        <v>4.6296296296296294E-5</v>
      </c>
      <c r="O8" s="8">
        <f>SUM(O6:O7)</f>
        <v>18</v>
      </c>
      <c r="P8" s="2">
        <f>SUM(VALUE(P6),VALUE(P7))</f>
        <v>0.40666666666666673</v>
      </c>
      <c r="Q8" s="2">
        <f>SUM(VALUE(Q6),VALUE(Q7))</f>
        <v>3.5648148148148149E-3</v>
      </c>
      <c r="R8" s="8">
        <f>SUM(R6:R7)</f>
        <v>586</v>
      </c>
      <c r="S8" s="2">
        <f>SUM(VALUE(S6),VALUE(S7))</f>
        <v>7.9409722222222215E-2</v>
      </c>
      <c r="T8" s="2">
        <f>S8/U8</f>
        <v>2.4433760683760682E-4</v>
      </c>
      <c r="U8" s="3">
        <f>SUM(U6:U7)</f>
        <v>325</v>
      </c>
      <c r="V8" s="2">
        <f>SUM(VALUE(V6),VALUE(V7))</f>
        <v>4.3556481481481484</v>
      </c>
      <c r="W8" s="2">
        <f>V8/X8</f>
        <v>8.8349861017203817E-3</v>
      </c>
      <c r="X8" s="8">
        <f>SUM(X6:X7)</f>
        <v>493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1</v>
      </c>
      <c r="AC8" s="8"/>
      <c r="AD8" s="1" t="s">
        <v>14</v>
      </c>
    </row>
    <row r="9" spans="1:30" s="28" customFormat="1" ht="15" thickBot="1" x14ac:dyDescent="0.35">
      <c r="A9" s="38"/>
      <c r="B9" s="29"/>
      <c r="C9" s="29"/>
      <c r="D9" s="29"/>
      <c r="E9" s="30"/>
      <c r="F9" s="3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29"/>
      <c r="W9" s="29"/>
      <c r="X9" s="30"/>
      <c r="Y9" s="30"/>
      <c r="Z9" s="30"/>
      <c r="AA9" s="30"/>
      <c r="AB9" s="30"/>
      <c r="AC9" s="30"/>
      <c r="AD9" s="31"/>
    </row>
    <row r="10" spans="1:30" ht="24" customHeight="1" thickBot="1" x14ac:dyDescent="0.35">
      <c r="A10" s="21"/>
      <c r="B10" s="22" t="s">
        <v>35</v>
      </c>
      <c r="C10" s="24">
        <f>Nov!E4+1</f>
        <v>43773</v>
      </c>
      <c r="D10" s="23" t="s">
        <v>34</v>
      </c>
      <c r="E10" s="25">
        <f>C10+6</f>
        <v>43779</v>
      </c>
      <c r="F10" s="26"/>
      <c r="G10" s="27"/>
      <c r="H10" s="13"/>
      <c r="V10" s="43" t="s">
        <v>36</v>
      </c>
      <c r="W10" s="44"/>
      <c r="X10" s="45">
        <f>E10+1</f>
        <v>43780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57</v>
      </c>
      <c r="I11" s="6" t="s">
        <v>7</v>
      </c>
      <c r="J11" s="6" t="s">
        <v>58</v>
      </c>
      <c r="K11" s="6" t="s">
        <v>59</v>
      </c>
      <c r="L11" s="6" t="s">
        <v>60</v>
      </c>
      <c r="M11" s="6" t="s">
        <v>61</v>
      </c>
      <c r="N11" s="6" t="s">
        <v>62</v>
      </c>
      <c r="O11" s="6" t="s">
        <v>63</v>
      </c>
      <c r="P11" s="6" t="s">
        <v>64</v>
      </c>
      <c r="Q11" s="6" t="s">
        <v>65</v>
      </c>
      <c r="R11" s="6" t="s">
        <v>66</v>
      </c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 t="s">
        <v>67</v>
      </c>
      <c r="Z11" s="32" t="s">
        <v>68</v>
      </c>
      <c r="AA11" s="32" t="s">
        <v>69</v>
      </c>
      <c r="AB11" s="32" t="s">
        <v>70</v>
      </c>
      <c r="AC11" s="32" t="s">
        <v>71</v>
      </c>
    </row>
    <row r="12" spans="1:30" x14ac:dyDescent="0.3">
      <c r="A12" s="19" t="s">
        <v>44</v>
      </c>
      <c r="B12" s="51" t="s">
        <v>601</v>
      </c>
      <c r="C12" s="40" t="s">
        <v>602</v>
      </c>
      <c r="D12" s="40" t="s">
        <v>41</v>
      </c>
      <c r="E12" s="41">
        <v>678</v>
      </c>
      <c r="F12" s="41">
        <v>33</v>
      </c>
      <c r="G12" s="40" t="s">
        <v>603</v>
      </c>
      <c r="H12" s="40" t="s">
        <v>604</v>
      </c>
      <c r="I12" s="40" t="s">
        <v>605</v>
      </c>
      <c r="J12" s="40" t="s">
        <v>264</v>
      </c>
      <c r="K12" s="40" t="s">
        <v>606</v>
      </c>
      <c r="L12" s="40" t="s">
        <v>204</v>
      </c>
      <c r="M12" s="40" t="s">
        <v>233</v>
      </c>
      <c r="N12" s="40" t="s">
        <v>41</v>
      </c>
      <c r="O12" s="40">
        <v>19</v>
      </c>
      <c r="P12" s="40" t="s">
        <v>607</v>
      </c>
      <c r="Q12" s="40" t="s">
        <v>40</v>
      </c>
      <c r="R12" s="40">
        <v>175</v>
      </c>
      <c r="S12" s="40" t="s">
        <v>608</v>
      </c>
      <c r="T12" s="40" t="s">
        <v>42</v>
      </c>
      <c r="U12" s="41">
        <v>92</v>
      </c>
      <c r="V12" s="40" t="s">
        <v>609</v>
      </c>
      <c r="W12" s="40" t="s">
        <v>347</v>
      </c>
      <c r="X12" s="42">
        <v>300</v>
      </c>
      <c r="Y12" s="42" t="s">
        <v>40</v>
      </c>
      <c r="Z12" s="42" t="s">
        <v>40</v>
      </c>
      <c r="AA12" s="42">
        <v>0</v>
      </c>
      <c r="AB12" s="42">
        <v>2</v>
      </c>
      <c r="AC12" s="42" t="s">
        <v>610</v>
      </c>
    </row>
    <row r="13" spans="1:30" x14ac:dyDescent="0.3">
      <c r="A13" s="19" t="s">
        <v>43</v>
      </c>
      <c r="B13" s="51" t="s">
        <v>611</v>
      </c>
      <c r="C13" s="40" t="s">
        <v>612</v>
      </c>
      <c r="D13" s="40" t="s">
        <v>345</v>
      </c>
      <c r="E13" s="41">
        <v>1164</v>
      </c>
      <c r="F13" s="41">
        <v>327</v>
      </c>
      <c r="G13" s="40" t="s">
        <v>613</v>
      </c>
      <c r="H13" s="40" t="s">
        <v>614</v>
      </c>
      <c r="I13" s="40" t="s">
        <v>615</v>
      </c>
      <c r="J13" s="40" t="s">
        <v>616</v>
      </c>
      <c r="K13" s="40" t="s">
        <v>617</v>
      </c>
      <c r="L13" s="40" t="s">
        <v>42</v>
      </c>
      <c r="M13" s="40" t="s">
        <v>618</v>
      </c>
      <c r="N13" s="40" t="s">
        <v>48</v>
      </c>
      <c r="O13" s="40">
        <v>7</v>
      </c>
      <c r="P13" s="40" t="s">
        <v>619</v>
      </c>
      <c r="Q13" s="40" t="s">
        <v>620</v>
      </c>
      <c r="R13" s="40">
        <v>270</v>
      </c>
      <c r="S13" s="40" t="s">
        <v>621</v>
      </c>
      <c r="T13" s="40" t="s">
        <v>290</v>
      </c>
      <c r="U13" s="41">
        <v>212</v>
      </c>
      <c r="V13" s="40" t="s">
        <v>622</v>
      </c>
      <c r="W13" s="40" t="s">
        <v>623</v>
      </c>
      <c r="X13" s="42">
        <v>214</v>
      </c>
      <c r="Y13" s="42" t="s">
        <v>40</v>
      </c>
      <c r="Z13" s="42" t="s">
        <v>40</v>
      </c>
      <c r="AA13" s="42">
        <v>0</v>
      </c>
      <c r="AB13" s="42">
        <v>4</v>
      </c>
      <c r="AC13" s="42" t="s">
        <v>624</v>
      </c>
    </row>
    <row r="14" spans="1:30" ht="15" thickBot="1" x14ac:dyDescent="0.35">
      <c r="A14" s="36"/>
      <c r="B14" s="2">
        <f>SUM(VALUE(B12),VALUE(B13))</f>
        <v>14.249710648148149</v>
      </c>
      <c r="C14" s="2">
        <f>SUM(VALUE(C12),VALUE(C13))</f>
        <v>6.6627893518518526</v>
      </c>
      <c r="D14" s="2">
        <f>(D12+D13)/2</f>
        <v>5.7870370370370373E-5</v>
      </c>
      <c r="E14" s="3">
        <f>SUM(E12:E13)</f>
        <v>1842</v>
      </c>
      <c r="F14" s="3">
        <f>SUM(F12:F13)</f>
        <v>360</v>
      </c>
      <c r="G14" s="2">
        <f>SUM(VALUE(G12),VALUE(G13))</f>
        <v>1.3836226851851852</v>
      </c>
      <c r="H14" s="2">
        <f>SUM(VALUE(H12),VALUE(H13))</f>
        <v>8.4629629629629624E-2</v>
      </c>
      <c r="I14" s="2">
        <f>G14/(E14-F14)</f>
        <v>9.3361854600889683E-4</v>
      </c>
      <c r="J14" s="56">
        <f>(E14-F14)/(TEXT(B14,"[h]:mm:ss")*24)</f>
        <v>4.3334213251568627</v>
      </c>
      <c r="K14" s="2">
        <f>SUM(VALUE(K12),VALUE(K13))</f>
        <v>0.24960648148148151</v>
      </c>
      <c r="L14" s="2">
        <f>K14/E14</f>
        <v>1.3550840471307358E-4</v>
      </c>
      <c r="M14" s="2">
        <f>SUM(VALUE(M12),VALUE(M13))</f>
        <v>1.5972222222222221E-2</v>
      </c>
      <c r="N14" s="2">
        <f>SUM(VALUE(N12),VALUE(N13))</f>
        <v>8.1018518518518516E-5</v>
      </c>
      <c r="O14" s="8">
        <f>SUM(O12:O13)</f>
        <v>26</v>
      </c>
      <c r="P14" s="2">
        <f>SUM(VALUE(P12),VALUE(P13))</f>
        <v>0.31569444444444444</v>
      </c>
      <c r="Q14" s="2">
        <f>SUM(VALUE(Q12),VALUE(Q13))</f>
        <v>1.4699074074074074E-3</v>
      </c>
      <c r="R14" s="8">
        <f>SUM(R12:R13)</f>
        <v>445</v>
      </c>
      <c r="S14" s="2">
        <f>SUM(VALUE(S12),VALUE(S13))</f>
        <v>8.6180555555555566E-2</v>
      </c>
      <c r="T14" s="2">
        <f>S14/U14</f>
        <v>2.8348866959064333E-4</v>
      </c>
      <c r="U14" s="3">
        <f>SUM(U12:U13)</f>
        <v>304</v>
      </c>
      <c r="V14" s="2">
        <f>SUM(VALUE(V12),VALUE(V13))</f>
        <v>5.535844907407407</v>
      </c>
      <c r="W14" s="2">
        <f>V14/X14</f>
        <v>1.0770126279002737E-2</v>
      </c>
      <c r="X14" s="8">
        <f>SUM(X12:X13)</f>
        <v>514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6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43780</v>
      </c>
      <c r="D16" s="23" t="s">
        <v>34</v>
      </c>
      <c r="E16" s="25">
        <f>C16+6</f>
        <v>43786</v>
      </c>
      <c r="F16" s="26"/>
      <c r="G16" s="27"/>
      <c r="H16" s="13"/>
      <c r="U16" s="4"/>
      <c r="V16" s="43" t="s">
        <v>36</v>
      </c>
      <c r="W16" s="44"/>
      <c r="X16" s="45">
        <f>E16+1</f>
        <v>43787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57</v>
      </c>
      <c r="I17" s="6" t="s">
        <v>7</v>
      </c>
      <c r="J17" s="6" t="s">
        <v>58</v>
      </c>
      <c r="K17" s="6" t="s">
        <v>59</v>
      </c>
      <c r="L17" s="6" t="s">
        <v>60</v>
      </c>
      <c r="M17" s="6" t="s">
        <v>61</v>
      </c>
      <c r="N17" s="6" t="s">
        <v>62</v>
      </c>
      <c r="O17" s="6" t="s">
        <v>63</v>
      </c>
      <c r="P17" s="6" t="s">
        <v>64</v>
      </c>
      <c r="Q17" s="6" t="s">
        <v>65</v>
      </c>
      <c r="R17" s="6" t="s">
        <v>66</v>
      </c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 t="s">
        <v>67</v>
      </c>
      <c r="Z17" s="32" t="s">
        <v>68</v>
      </c>
      <c r="AA17" s="32" t="s">
        <v>69</v>
      </c>
      <c r="AB17" s="32" t="s">
        <v>70</v>
      </c>
      <c r="AC17" s="32" t="s">
        <v>71</v>
      </c>
    </row>
    <row r="18" spans="1:30" x14ac:dyDescent="0.3">
      <c r="A18" s="19" t="s">
        <v>44</v>
      </c>
      <c r="B18" s="51" t="s">
        <v>635</v>
      </c>
      <c r="C18" s="40" t="s">
        <v>636</v>
      </c>
      <c r="D18" s="40" t="s">
        <v>48</v>
      </c>
      <c r="E18" s="41">
        <v>676</v>
      </c>
      <c r="F18" s="41">
        <v>21</v>
      </c>
      <c r="G18" s="40" t="s">
        <v>637</v>
      </c>
      <c r="H18" s="40" t="s">
        <v>638</v>
      </c>
      <c r="I18" s="40" t="s">
        <v>263</v>
      </c>
      <c r="J18" s="40" t="s">
        <v>390</v>
      </c>
      <c r="K18" s="40" t="s">
        <v>639</v>
      </c>
      <c r="L18" s="40" t="s">
        <v>137</v>
      </c>
      <c r="M18" s="40" t="s">
        <v>640</v>
      </c>
      <c r="N18" s="40" t="s">
        <v>40</v>
      </c>
      <c r="O18" s="40">
        <v>1</v>
      </c>
      <c r="P18" s="40" t="s">
        <v>641</v>
      </c>
      <c r="Q18" s="40" t="s">
        <v>642</v>
      </c>
      <c r="R18" s="40">
        <v>143</v>
      </c>
      <c r="S18" s="40" t="s">
        <v>643</v>
      </c>
      <c r="T18" s="40" t="s">
        <v>241</v>
      </c>
      <c r="U18" s="41">
        <v>73</v>
      </c>
      <c r="V18" s="40" t="s">
        <v>644</v>
      </c>
      <c r="W18" s="40" t="s">
        <v>645</v>
      </c>
      <c r="X18" s="42">
        <v>402</v>
      </c>
      <c r="Y18" s="42" t="s">
        <v>40</v>
      </c>
      <c r="Z18" s="42" t="s">
        <v>40</v>
      </c>
      <c r="AA18" s="42">
        <v>0</v>
      </c>
      <c r="AB18" s="42">
        <v>0</v>
      </c>
      <c r="AC18" s="42" t="s">
        <v>646</v>
      </c>
    </row>
    <row r="19" spans="1:30" x14ac:dyDescent="0.3">
      <c r="A19" s="19" t="s">
        <v>43</v>
      </c>
      <c r="B19" s="51" t="s">
        <v>625</v>
      </c>
      <c r="C19" s="40" t="s">
        <v>626</v>
      </c>
      <c r="D19" s="40" t="s">
        <v>47</v>
      </c>
      <c r="E19" s="41">
        <v>1214</v>
      </c>
      <c r="F19" s="41">
        <v>471</v>
      </c>
      <c r="G19" s="40" t="s">
        <v>627</v>
      </c>
      <c r="H19" s="40" t="s">
        <v>628</v>
      </c>
      <c r="I19" s="40" t="s">
        <v>301</v>
      </c>
      <c r="J19" s="40" t="s">
        <v>353</v>
      </c>
      <c r="K19" s="40" t="s">
        <v>629</v>
      </c>
      <c r="L19" s="40" t="s">
        <v>53</v>
      </c>
      <c r="M19" s="40" t="s">
        <v>630</v>
      </c>
      <c r="N19" s="40" t="s">
        <v>40</v>
      </c>
      <c r="O19" s="40">
        <v>3</v>
      </c>
      <c r="P19" s="40" t="s">
        <v>631</v>
      </c>
      <c r="Q19" s="40" t="s">
        <v>632</v>
      </c>
      <c r="R19" s="40">
        <v>355</v>
      </c>
      <c r="S19" s="40" t="s">
        <v>633</v>
      </c>
      <c r="T19" s="40" t="s">
        <v>103</v>
      </c>
      <c r="U19" s="41">
        <v>263</v>
      </c>
      <c r="V19" s="40" t="s">
        <v>634</v>
      </c>
      <c r="W19" s="40" t="s">
        <v>359</v>
      </c>
      <c r="X19" s="42">
        <v>141</v>
      </c>
      <c r="Y19" s="42" t="s">
        <v>40</v>
      </c>
      <c r="Z19" s="42" t="s">
        <v>40</v>
      </c>
      <c r="AA19" s="42">
        <v>0</v>
      </c>
      <c r="AB19" s="42">
        <v>0</v>
      </c>
      <c r="AC19" s="42" t="s">
        <v>551</v>
      </c>
    </row>
    <row r="20" spans="1:30" ht="15" thickBot="1" x14ac:dyDescent="0.35">
      <c r="A20" s="36"/>
      <c r="B20" s="2">
        <f>SUM(VALUE(B18),VALUE(B19))</f>
        <v>12.625289351851851</v>
      </c>
      <c r="C20" s="2">
        <f>SUM(VALUE(C18),VALUE(C19))</f>
        <v>6.5609606481481482</v>
      </c>
      <c r="D20" s="2">
        <f>(D18+D19)/2</f>
        <v>6.3657407407407402E-5</v>
      </c>
      <c r="E20" s="3">
        <f>SUM(E18:E19)</f>
        <v>1890</v>
      </c>
      <c r="F20" s="3">
        <f>SUM(F18:F19)</f>
        <v>492</v>
      </c>
      <c r="G20" s="2">
        <f>SUM(VALUE(G18),VALUE(G19))</f>
        <v>1.3922222222222222</v>
      </c>
      <c r="H20" s="2">
        <f>SUM(VALUE(H18),VALUE(H19))</f>
        <v>7.90162037037037E-2</v>
      </c>
      <c r="I20" s="2">
        <f>G20/(E20-F20)</f>
        <v>9.9586711174694015E-4</v>
      </c>
      <c r="J20" s="56">
        <f>(E20-F20)/(TEXT(B20,"[h]:mm:ss")*24)</f>
        <v>4.6137556436641987</v>
      </c>
      <c r="K20" s="2">
        <f>SUM(VALUE(K18),VALUE(K19))</f>
        <v>0.25223379629629628</v>
      </c>
      <c r="L20" s="2">
        <f>K20/E20</f>
        <v>1.3345703507740544E-4</v>
      </c>
      <c r="M20" s="2">
        <f>SUM(VALUE(M18),VALUE(M19))</f>
        <v>1.25E-3</v>
      </c>
      <c r="N20" s="2">
        <f>SUM(VALUE(N18),VALUE(N19))</f>
        <v>0</v>
      </c>
      <c r="O20" s="8">
        <f>SUM(O18:O19)</f>
        <v>4</v>
      </c>
      <c r="P20" s="2">
        <f>SUM(VALUE(P18),VALUE(P19))</f>
        <v>0.34218749999999998</v>
      </c>
      <c r="Q20" s="2">
        <f>SUM(VALUE(Q18),VALUE(Q19))</f>
        <v>6.9791666666666674E-3</v>
      </c>
      <c r="R20" s="8">
        <f>SUM(R18:R19)</f>
        <v>498</v>
      </c>
      <c r="S20" s="2">
        <f>SUM(VALUE(S18),VALUE(S19))</f>
        <v>8.5995370370370375E-2</v>
      </c>
      <c r="T20" s="2">
        <f>S20/U20</f>
        <v>2.5593860229276898E-4</v>
      </c>
      <c r="U20" s="3">
        <f>SUM(U18:U19)</f>
        <v>336</v>
      </c>
      <c r="V20" s="2">
        <f>SUM(VALUE(V18),VALUE(V19))</f>
        <v>3.990439814814815</v>
      </c>
      <c r="W20" s="2">
        <f>V20/X20</f>
        <v>7.3488762703771918E-3</v>
      </c>
      <c r="X20" s="8">
        <f>SUM(X18:X19)</f>
        <v>543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0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43787</v>
      </c>
      <c r="D22" s="23" t="s">
        <v>34</v>
      </c>
      <c r="E22" s="25">
        <f>C22+6</f>
        <v>43793</v>
      </c>
      <c r="F22" s="26"/>
      <c r="G22" s="27"/>
      <c r="H22" s="13"/>
      <c r="U22" s="4"/>
      <c r="V22" s="43" t="s">
        <v>36</v>
      </c>
      <c r="W22" s="44"/>
      <c r="X22" s="45">
        <f>E22+1</f>
        <v>43794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57</v>
      </c>
      <c r="I23" s="6" t="s">
        <v>7</v>
      </c>
      <c r="J23" s="6" t="s">
        <v>58</v>
      </c>
      <c r="K23" s="6" t="s">
        <v>59</v>
      </c>
      <c r="L23" s="6" t="s">
        <v>60</v>
      </c>
      <c r="M23" s="6" t="s">
        <v>61</v>
      </c>
      <c r="N23" s="6" t="s">
        <v>62</v>
      </c>
      <c r="O23" s="6" t="s">
        <v>63</v>
      </c>
      <c r="P23" s="6" t="s">
        <v>64</v>
      </c>
      <c r="Q23" s="6" t="s">
        <v>65</v>
      </c>
      <c r="R23" s="6" t="s">
        <v>66</v>
      </c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 t="s">
        <v>67</v>
      </c>
      <c r="Z23" s="32" t="s">
        <v>68</v>
      </c>
      <c r="AA23" s="32" t="s">
        <v>69</v>
      </c>
      <c r="AB23" s="32" t="s">
        <v>70</v>
      </c>
      <c r="AC23" s="32" t="s">
        <v>71</v>
      </c>
    </row>
    <row r="24" spans="1:30" x14ac:dyDescent="0.3">
      <c r="A24" s="19" t="s">
        <v>44</v>
      </c>
      <c r="B24" s="51" t="s">
        <v>647</v>
      </c>
      <c r="C24" s="40" t="s">
        <v>648</v>
      </c>
      <c r="D24" s="40" t="s">
        <v>48</v>
      </c>
      <c r="E24" s="41">
        <v>655</v>
      </c>
      <c r="F24" s="41">
        <v>35</v>
      </c>
      <c r="G24" s="40" t="s">
        <v>649</v>
      </c>
      <c r="H24" s="40" t="s">
        <v>94</v>
      </c>
      <c r="I24" s="40" t="s">
        <v>530</v>
      </c>
      <c r="J24" s="40" t="s">
        <v>593</v>
      </c>
      <c r="K24" s="40" t="s">
        <v>650</v>
      </c>
      <c r="L24" s="40" t="s">
        <v>47</v>
      </c>
      <c r="M24" s="40" t="s">
        <v>651</v>
      </c>
      <c r="N24" s="40" t="s">
        <v>40</v>
      </c>
      <c r="O24" s="40">
        <v>14</v>
      </c>
      <c r="P24" s="40" t="s">
        <v>652</v>
      </c>
      <c r="Q24" s="40" t="s">
        <v>519</v>
      </c>
      <c r="R24" s="40">
        <v>226</v>
      </c>
      <c r="S24" s="40" t="s">
        <v>653</v>
      </c>
      <c r="T24" s="40" t="s">
        <v>42</v>
      </c>
      <c r="U24" s="41">
        <v>86</v>
      </c>
      <c r="V24" s="40" t="s">
        <v>654</v>
      </c>
      <c r="W24" s="40" t="s">
        <v>655</v>
      </c>
      <c r="X24" s="42">
        <v>391</v>
      </c>
      <c r="Y24" s="42" t="s">
        <v>40</v>
      </c>
      <c r="Z24" s="42" t="s">
        <v>40</v>
      </c>
      <c r="AA24" s="42">
        <v>0</v>
      </c>
      <c r="AB24" s="42">
        <v>5</v>
      </c>
      <c r="AC24" s="42" t="s">
        <v>656</v>
      </c>
    </row>
    <row r="25" spans="1:30" x14ac:dyDescent="0.3">
      <c r="A25" s="19" t="s">
        <v>43</v>
      </c>
      <c r="B25" s="51" t="s">
        <v>657</v>
      </c>
      <c r="C25" s="40" t="s">
        <v>658</v>
      </c>
      <c r="D25" s="40" t="s">
        <v>47</v>
      </c>
      <c r="E25" s="41">
        <v>1209</v>
      </c>
      <c r="F25" s="41">
        <v>467</v>
      </c>
      <c r="G25" s="40" t="s">
        <v>659</v>
      </c>
      <c r="H25" s="40" t="s">
        <v>660</v>
      </c>
      <c r="I25" s="40" t="s">
        <v>45</v>
      </c>
      <c r="J25" s="40" t="s">
        <v>661</v>
      </c>
      <c r="K25" s="40" t="s">
        <v>662</v>
      </c>
      <c r="L25" s="40" t="s">
        <v>53</v>
      </c>
      <c r="M25" s="40" t="s">
        <v>663</v>
      </c>
      <c r="N25" s="40" t="s">
        <v>40</v>
      </c>
      <c r="O25" s="40">
        <v>4</v>
      </c>
      <c r="P25" s="40" t="s">
        <v>664</v>
      </c>
      <c r="Q25" s="40" t="s">
        <v>665</v>
      </c>
      <c r="R25" s="40">
        <v>377</v>
      </c>
      <c r="S25" s="40" t="s">
        <v>666</v>
      </c>
      <c r="T25" s="40" t="s">
        <v>561</v>
      </c>
      <c r="U25" s="41">
        <v>273</v>
      </c>
      <c r="V25" s="40" t="s">
        <v>667</v>
      </c>
      <c r="W25" s="40" t="s">
        <v>668</v>
      </c>
      <c r="X25" s="42">
        <v>165</v>
      </c>
      <c r="Y25" s="42" t="s">
        <v>40</v>
      </c>
      <c r="Z25" s="42" t="s">
        <v>40</v>
      </c>
      <c r="AA25" s="42">
        <v>0</v>
      </c>
      <c r="AB25" s="42">
        <v>2</v>
      </c>
      <c r="AC25" s="42" t="s">
        <v>669</v>
      </c>
    </row>
    <row r="26" spans="1:30" ht="15" thickBot="1" x14ac:dyDescent="0.35">
      <c r="A26" s="36"/>
      <c r="B26" s="2">
        <f>SUM(VALUE(B24),VALUE(B25))</f>
        <v>12.877916666666666</v>
      </c>
      <c r="C26" s="2">
        <f>SUM(VALUE(C24),VALUE(C25))</f>
        <v>5.6510995370370374</v>
      </c>
      <c r="D26" s="2">
        <f>(D24+D25)/2</f>
        <v>6.3657407407407402E-5</v>
      </c>
      <c r="E26" s="3">
        <f>SUM(E24:E25)</f>
        <v>1864</v>
      </c>
      <c r="F26" s="3">
        <f>SUM(F24:F25)</f>
        <v>502</v>
      </c>
      <c r="G26" s="2">
        <f>SUM(VALUE(G24),VALUE(G25))</f>
        <v>1.2480208333333334</v>
      </c>
      <c r="H26" s="2">
        <f>SUM(VALUE(H24),VALUE(H25))</f>
        <v>7.0347222222222228E-2</v>
      </c>
      <c r="I26" s="2">
        <f>G26/(E26-F26)</f>
        <v>9.1631485560450315E-4</v>
      </c>
      <c r="J26" s="56">
        <f>(E26-F26)/(TEXT(B26,"[h]:mm:ss")*24)</f>
        <v>4.4067686931763035</v>
      </c>
      <c r="K26" s="2">
        <f>SUM(VALUE(K24),VALUE(K25))</f>
        <v>0.24969907407407407</v>
      </c>
      <c r="L26" s="2">
        <f>K26/E26</f>
        <v>1.339587307264346E-4</v>
      </c>
      <c r="M26" s="2">
        <f>SUM(VALUE(M24),VALUE(M25))</f>
        <v>2.0081018518518519E-2</v>
      </c>
      <c r="N26" s="2">
        <f>SUM(VALUE(N24),VALUE(N25))</f>
        <v>0</v>
      </c>
      <c r="O26" s="8">
        <f>SUM(O24:O25)</f>
        <v>18</v>
      </c>
      <c r="P26" s="2">
        <f>SUM(VALUE(P24),VALUE(P25))</f>
        <v>0.4178587962962963</v>
      </c>
      <c r="Q26" s="2">
        <f>SUM(VALUE(Q24),VALUE(Q25))</f>
        <v>6.4120370370370364E-3</v>
      </c>
      <c r="R26" s="8">
        <f>SUM(R24:R25)</f>
        <v>603</v>
      </c>
      <c r="S26" s="2">
        <f>SUM(VALUE(S24),VALUE(S25))</f>
        <v>7.6759259259259249E-2</v>
      </c>
      <c r="T26" s="2">
        <f>S26/U26</f>
        <v>2.1381409264417618E-4</v>
      </c>
      <c r="U26" s="3">
        <f>SUM(U24:U25)</f>
        <v>359</v>
      </c>
      <c r="V26" s="2">
        <f>SUM(VALUE(V24),VALUE(V25))</f>
        <v>5.2143981481481481</v>
      </c>
      <c r="W26" s="2">
        <f>V26/X26</f>
        <v>9.3784139355182518E-3</v>
      </c>
      <c r="X26" s="8">
        <f>SUM(X24:X25)</f>
        <v>556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7</v>
      </c>
      <c r="AC26" s="8"/>
      <c r="AD26" s="1" t="s">
        <v>14</v>
      </c>
    </row>
    <row r="27" spans="1:30" x14ac:dyDescent="0.3">
      <c r="A27" s="36"/>
    </row>
    <row r="33" spans="21:29" ht="14.4" customHeight="1" thickBot="1" x14ac:dyDescent="0.35"/>
    <row r="34" spans="21:29" ht="14.4" hidden="1" customHeight="1" x14ac:dyDescent="0.3"/>
    <row r="35" spans="21:29" ht="14.4" hidden="1" customHeight="1" x14ac:dyDescent="0.3"/>
    <row r="36" spans="21:29" ht="14.4" hidden="1" customHeight="1" x14ac:dyDescent="0.3"/>
    <row r="37" spans="21:29" ht="14.4" hidden="1" customHeight="1" x14ac:dyDescent="0.3"/>
    <row r="38" spans="21:29" ht="14.4" hidden="1" customHeight="1" x14ac:dyDescent="0.3"/>
    <row r="39" spans="21:29" ht="15" hidden="1" customHeight="1" thickBot="1" x14ac:dyDescent="0.35"/>
    <row r="40" spans="21:29" x14ac:dyDescent="0.3">
      <c r="U40" s="72" t="s">
        <v>15</v>
      </c>
      <c r="V40" s="73"/>
      <c r="W40" s="73"/>
      <c r="X40" s="9">
        <f>SUM(S14,S20,S26,Dec!S8,S38)/SUM(U14,U20,U26,Dec!U8,U38)</f>
        <v>2.4036643026004729E-4</v>
      </c>
      <c r="Y40" s="34"/>
      <c r="Z40" s="34"/>
      <c r="AA40" s="34"/>
      <c r="AB40" s="34"/>
      <c r="AC40" s="34"/>
    </row>
    <row r="41" spans="21:29" ht="15" thickBot="1" x14ac:dyDescent="0.35">
      <c r="U41" s="74" t="s">
        <v>16</v>
      </c>
      <c r="V41" s="75"/>
      <c r="W41" s="75"/>
      <c r="X41" s="12">
        <f>IFERROR((S14+S20+S26+Dec!S8+S38)/(B14+B20+B26+Dec!B8+B38),0)</f>
        <v>5.6366970646071933E-3</v>
      </c>
      <c r="Y41" s="35"/>
      <c r="Z41" s="35"/>
      <c r="AA41" s="35"/>
      <c r="AB41" s="35"/>
      <c r="AC41" s="35"/>
    </row>
    <row r="42" spans="21:29" x14ac:dyDescent="0.3">
      <c r="U42" s="72" t="s">
        <v>17</v>
      </c>
      <c r="V42" s="73"/>
      <c r="W42" s="73"/>
      <c r="X42" s="10">
        <f>IFERROR((X14+X20+X26+Dec!X8+X38)/(E14+E20+E26+Dec!E8+E38+X14+X20+X26+Dec!X8+X38),0)</f>
        <v>0.22033509295386733</v>
      </c>
      <c r="Y42" s="35"/>
      <c r="Z42" s="35"/>
      <c r="AA42" s="35"/>
      <c r="AB42" s="35"/>
      <c r="AC42" s="35"/>
    </row>
    <row r="43" spans="21:29" ht="15" thickBot="1" x14ac:dyDescent="0.35">
      <c r="U43" s="76" t="s">
        <v>18</v>
      </c>
      <c r="V43" s="77"/>
      <c r="W43" s="77"/>
      <c r="X43" s="11">
        <f>SUM(V14,V20,V26,Dec!V8,V38)/SUM(X14,X20,X26,Dec!X8,X38)</f>
        <v>9.5424804687499996E-3</v>
      </c>
      <c r="Y43" s="34"/>
      <c r="Z43" s="34"/>
      <c r="AA43" s="34"/>
      <c r="AB43" s="34"/>
      <c r="AC43" s="34"/>
    </row>
  </sheetData>
  <mergeCells count="5">
    <mergeCell ref="U43:W43"/>
    <mergeCell ref="B1:X2"/>
    <mergeCell ref="U40:W40"/>
    <mergeCell ref="U41:W41"/>
    <mergeCell ref="U42:W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20" zoomScaleNormal="100" workbookViewId="0">
      <selection activeCell="AI29" sqref="AI29"/>
    </sheetView>
  </sheetViews>
  <sheetFormatPr defaultRowHeight="14.4" x14ac:dyDescent="0.3"/>
  <cols>
    <col min="1" max="1" width="11.33203125" bestFit="1" customWidth="1"/>
    <col min="2" max="2" width="10.6640625" bestFit="1" customWidth="1"/>
    <col min="3" max="3" width="12.109375" bestFit="1" customWidth="1"/>
    <col min="4" max="4" width="9.44140625" bestFit="1" customWidth="1"/>
    <col min="5" max="5" width="12.109375" bestFit="1" customWidth="1"/>
    <col min="6" max="6" width="8.33203125" customWidth="1"/>
    <col min="7" max="7" width="10.109375" bestFit="1" customWidth="1"/>
    <col min="8" max="8" width="10.6640625" hidden="1" customWidth="1"/>
    <col min="9" max="9" width="10.33203125" bestFit="1" customWidth="1"/>
    <col min="10" max="18" width="10.6640625" hidden="1" customWidth="1"/>
    <col min="19" max="20" width="8.6640625" bestFit="1" customWidth="1"/>
    <col min="21" max="21" width="8" bestFit="1" customWidth="1"/>
    <col min="22" max="23" width="8.6640625" bestFit="1" customWidth="1"/>
    <col min="24" max="24" width="11.8867187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46"/>
      <c r="Z1" s="46"/>
      <c r="AA1" s="46"/>
      <c r="AB1" s="46"/>
      <c r="AC1" s="46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Nov!E22+1</f>
        <v>43794</v>
      </c>
      <c r="D4" s="23" t="s">
        <v>34</v>
      </c>
      <c r="E4" s="25">
        <f>C4+6</f>
        <v>43800</v>
      </c>
      <c r="F4" s="26"/>
      <c r="G4" s="27"/>
      <c r="H4" s="13"/>
      <c r="U4" s="4"/>
      <c r="V4" s="43" t="s">
        <v>36</v>
      </c>
      <c r="W4" s="44"/>
      <c r="X4" s="45">
        <f>E4+1</f>
        <v>43801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51" t="s">
        <v>670</v>
      </c>
      <c r="C6" s="40" t="s">
        <v>671</v>
      </c>
      <c r="D6" s="40" t="s">
        <v>41</v>
      </c>
      <c r="E6" s="41">
        <v>432</v>
      </c>
      <c r="F6" s="41">
        <v>20</v>
      </c>
      <c r="G6" s="40" t="s">
        <v>672</v>
      </c>
      <c r="H6" s="40" t="s">
        <v>673</v>
      </c>
      <c r="I6" s="40" t="s">
        <v>163</v>
      </c>
      <c r="J6" s="40" t="s">
        <v>674</v>
      </c>
      <c r="K6" s="40" t="s">
        <v>430</v>
      </c>
      <c r="L6" s="40" t="s">
        <v>204</v>
      </c>
      <c r="M6" s="40" t="s">
        <v>675</v>
      </c>
      <c r="N6" s="40" t="s">
        <v>40</v>
      </c>
      <c r="O6" s="40">
        <v>10</v>
      </c>
      <c r="P6" s="40" t="s">
        <v>676</v>
      </c>
      <c r="Q6" s="40" t="s">
        <v>85</v>
      </c>
      <c r="R6" s="40">
        <v>116</v>
      </c>
      <c r="S6" s="40" t="s">
        <v>677</v>
      </c>
      <c r="T6" s="40" t="s">
        <v>38</v>
      </c>
      <c r="U6" s="41">
        <v>48</v>
      </c>
      <c r="V6" s="40" t="s">
        <v>678</v>
      </c>
      <c r="W6" s="40" t="s">
        <v>679</v>
      </c>
      <c r="X6" s="42">
        <v>234</v>
      </c>
      <c r="Y6" s="42" t="s">
        <v>40</v>
      </c>
      <c r="Z6" s="42" t="s">
        <v>40</v>
      </c>
      <c r="AA6" s="42">
        <v>0</v>
      </c>
      <c r="AB6" s="42">
        <v>2</v>
      </c>
      <c r="AC6" s="42" t="s">
        <v>680</v>
      </c>
    </row>
    <row r="7" spans="1:30" x14ac:dyDescent="0.3">
      <c r="A7" s="19" t="s">
        <v>43</v>
      </c>
      <c r="B7" s="51" t="s">
        <v>681</v>
      </c>
      <c r="C7" s="40" t="s">
        <v>682</v>
      </c>
      <c r="D7" s="40" t="s">
        <v>47</v>
      </c>
      <c r="E7" s="41">
        <v>766</v>
      </c>
      <c r="F7" s="41">
        <v>280</v>
      </c>
      <c r="G7" s="40" t="s">
        <v>683</v>
      </c>
      <c r="H7" s="40" t="s">
        <v>684</v>
      </c>
      <c r="I7" s="40" t="s">
        <v>249</v>
      </c>
      <c r="J7" s="40" t="s">
        <v>685</v>
      </c>
      <c r="K7" s="40" t="s">
        <v>686</v>
      </c>
      <c r="L7" s="40" t="s">
        <v>208</v>
      </c>
      <c r="M7" s="40" t="s">
        <v>687</v>
      </c>
      <c r="N7" s="40" t="s">
        <v>345</v>
      </c>
      <c r="O7" s="40">
        <v>3</v>
      </c>
      <c r="P7" s="40" t="s">
        <v>688</v>
      </c>
      <c r="Q7" s="40" t="s">
        <v>689</v>
      </c>
      <c r="R7" s="40">
        <v>286</v>
      </c>
      <c r="S7" s="40" t="s">
        <v>690</v>
      </c>
      <c r="T7" s="40" t="s">
        <v>308</v>
      </c>
      <c r="U7" s="41">
        <v>128</v>
      </c>
      <c r="V7" s="40" t="s">
        <v>691</v>
      </c>
      <c r="W7" s="40" t="s">
        <v>692</v>
      </c>
      <c r="X7" s="42">
        <v>73</v>
      </c>
      <c r="Y7" s="42" t="s">
        <v>40</v>
      </c>
      <c r="Z7" s="42" t="s">
        <v>40</v>
      </c>
      <c r="AA7" s="42">
        <v>0</v>
      </c>
      <c r="AB7" s="42">
        <v>0</v>
      </c>
      <c r="AC7" s="42" t="s">
        <v>693</v>
      </c>
    </row>
    <row r="8" spans="1:30" ht="15" thickBot="1" x14ac:dyDescent="0.35">
      <c r="A8" s="36"/>
      <c r="B8" s="2">
        <f>SUM(VALUE(B6),VALUE(B7))</f>
        <v>10.352766203703704</v>
      </c>
      <c r="C8" s="2">
        <f>SUM(VALUE(C6),VALUE(C7))</f>
        <v>5.3535995370370371</v>
      </c>
      <c r="D8" s="2">
        <f>(D6+D7)/2</f>
        <v>6.9444444444444444E-5</v>
      </c>
      <c r="E8" s="3">
        <f>SUM(E6:E7)</f>
        <v>1198</v>
      </c>
      <c r="F8" s="3">
        <f>SUM(F6:F7)</f>
        <v>300</v>
      </c>
      <c r="G8" s="2">
        <f>SUM(VALUE(G6),VALUE(G7))</f>
        <v>0.86871527777777779</v>
      </c>
      <c r="H8" s="2">
        <f>SUM(VALUE(H6),VALUE(H7))</f>
        <v>3.0520833333333334E-2</v>
      </c>
      <c r="I8" s="2">
        <f>G8/(E8-F8)</f>
        <v>9.6738895075476367E-4</v>
      </c>
      <c r="J8" s="56">
        <f>(E8-F8)/(TEXT(B8,"[h]:mm:ss")*24)</f>
        <v>3.6141709307876426</v>
      </c>
      <c r="K8" s="2">
        <f>SUM(VALUE(K6),VALUE(K7))</f>
        <v>0.18623842592592593</v>
      </c>
      <c r="L8" s="2">
        <f>K8/E8</f>
        <v>1.5545778457923701E-4</v>
      </c>
      <c r="M8" s="2">
        <f>SUM(VALUE(M6),VALUE(M7))</f>
        <v>1.0312499999999999E-2</v>
      </c>
      <c r="N8" s="2">
        <f>SUM(VALUE(N6),VALUE(N7))</f>
        <v>6.9444444444444444E-5</v>
      </c>
      <c r="O8" s="8">
        <f>SUM(O6:O7)</f>
        <v>13</v>
      </c>
      <c r="P8" s="2">
        <f>SUM(VALUE(P6),VALUE(P7))</f>
        <v>0.31952546296296297</v>
      </c>
      <c r="Q8" s="2">
        <f>SUM(VALUE(Q6),VALUE(Q7))</f>
        <v>2.9050925925925928E-3</v>
      </c>
      <c r="R8" s="8">
        <f>SUM(R6:R7)</f>
        <v>402</v>
      </c>
      <c r="S8" s="2">
        <f>SUM(VALUE(S6),VALUE(S7))</f>
        <v>3.349537037037037E-2</v>
      </c>
      <c r="T8" s="2">
        <f>S8/U8</f>
        <v>1.9031460437710437E-4</v>
      </c>
      <c r="U8" s="3">
        <f>SUM(U6:U7)</f>
        <v>176</v>
      </c>
      <c r="V8" s="2">
        <f>SUM(VALUE(V6),VALUE(V7))</f>
        <v>3.5808796296296297</v>
      </c>
      <c r="W8" s="2">
        <f>V8/X8</f>
        <v>1.1664103028109543E-2</v>
      </c>
      <c r="X8" s="8">
        <f>SUM(X6:X7)</f>
        <v>307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2</v>
      </c>
      <c r="AC8" s="8"/>
      <c r="AD8" s="1" t="s">
        <v>14</v>
      </c>
    </row>
    <row r="9" spans="1:30" ht="15" thickBot="1" x14ac:dyDescent="0.35">
      <c r="A9" s="36"/>
    </row>
    <row r="10" spans="1:30" ht="24" customHeight="1" thickBot="1" x14ac:dyDescent="0.35">
      <c r="A10" s="21"/>
      <c r="B10" s="22" t="s">
        <v>35</v>
      </c>
      <c r="C10" s="24">
        <f>Dec!E4+1</f>
        <v>43801</v>
      </c>
      <c r="D10" s="23" t="s">
        <v>34</v>
      </c>
      <c r="E10" s="25">
        <f>C10+6</f>
        <v>43807</v>
      </c>
      <c r="F10" s="26"/>
      <c r="G10" s="27"/>
      <c r="H10" s="13"/>
      <c r="V10" s="43" t="s">
        <v>36</v>
      </c>
      <c r="W10" s="44"/>
      <c r="X10" s="45">
        <f>E10+1</f>
        <v>43808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57</v>
      </c>
      <c r="I11" s="6" t="s">
        <v>7</v>
      </c>
      <c r="J11" s="6" t="s">
        <v>58</v>
      </c>
      <c r="K11" s="6" t="s">
        <v>59</v>
      </c>
      <c r="L11" s="6" t="s">
        <v>60</v>
      </c>
      <c r="M11" s="6" t="s">
        <v>61</v>
      </c>
      <c r="N11" s="6" t="s">
        <v>62</v>
      </c>
      <c r="O11" s="6" t="s">
        <v>63</v>
      </c>
      <c r="P11" s="6" t="s">
        <v>64</v>
      </c>
      <c r="Q11" s="6" t="s">
        <v>65</v>
      </c>
      <c r="R11" s="6" t="s">
        <v>66</v>
      </c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 t="s">
        <v>67</v>
      </c>
      <c r="Z11" s="32" t="s">
        <v>68</v>
      </c>
      <c r="AA11" s="32" t="s">
        <v>69</v>
      </c>
      <c r="AB11" s="32" t="s">
        <v>70</v>
      </c>
      <c r="AC11" s="32" t="s">
        <v>71</v>
      </c>
    </row>
    <row r="12" spans="1:30" x14ac:dyDescent="0.3">
      <c r="A12" s="19" t="s">
        <v>44</v>
      </c>
      <c r="B12" s="51" t="s">
        <v>706</v>
      </c>
      <c r="C12" s="40" t="s">
        <v>707</v>
      </c>
      <c r="D12" s="40" t="s">
        <v>48</v>
      </c>
      <c r="E12" s="41">
        <v>630</v>
      </c>
      <c r="F12" s="41">
        <v>34</v>
      </c>
      <c r="G12" s="40" t="s">
        <v>708</v>
      </c>
      <c r="H12" s="40" t="s">
        <v>709</v>
      </c>
      <c r="I12" s="40" t="s">
        <v>234</v>
      </c>
      <c r="J12" s="40" t="s">
        <v>78</v>
      </c>
      <c r="K12" s="40" t="s">
        <v>710</v>
      </c>
      <c r="L12" s="40" t="s">
        <v>38</v>
      </c>
      <c r="M12" s="40" t="s">
        <v>711</v>
      </c>
      <c r="N12" s="40" t="s">
        <v>41</v>
      </c>
      <c r="O12" s="40">
        <v>11</v>
      </c>
      <c r="P12" s="40" t="s">
        <v>712</v>
      </c>
      <c r="Q12" s="40" t="s">
        <v>41</v>
      </c>
      <c r="R12" s="40">
        <v>113</v>
      </c>
      <c r="S12" s="40" t="s">
        <v>713</v>
      </c>
      <c r="T12" s="40" t="s">
        <v>137</v>
      </c>
      <c r="U12" s="41">
        <v>65</v>
      </c>
      <c r="V12" s="40" t="s">
        <v>714</v>
      </c>
      <c r="W12" s="40" t="s">
        <v>715</v>
      </c>
      <c r="X12" s="42">
        <v>405</v>
      </c>
      <c r="Y12" s="42" t="s">
        <v>40</v>
      </c>
      <c r="Z12" s="42" t="s">
        <v>40</v>
      </c>
      <c r="AA12" s="42">
        <v>0</v>
      </c>
      <c r="AB12" s="42">
        <v>4</v>
      </c>
      <c r="AC12" s="42" t="s">
        <v>716</v>
      </c>
    </row>
    <row r="13" spans="1:30" x14ac:dyDescent="0.3">
      <c r="A13" s="19" t="s">
        <v>43</v>
      </c>
      <c r="B13" s="51" t="s">
        <v>694</v>
      </c>
      <c r="C13" s="40" t="s">
        <v>695</v>
      </c>
      <c r="D13" s="40" t="s">
        <v>137</v>
      </c>
      <c r="E13" s="41">
        <v>1251</v>
      </c>
      <c r="F13" s="41">
        <v>496</v>
      </c>
      <c r="G13" s="40" t="s">
        <v>696</v>
      </c>
      <c r="H13" s="40" t="s">
        <v>697</v>
      </c>
      <c r="I13" s="40" t="s">
        <v>186</v>
      </c>
      <c r="J13" s="40" t="s">
        <v>328</v>
      </c>
      <c r="K13" s="40" t="s">
        <v>698</v>
      </c>
      <c r="L13" s="40" t="s">
        <v>141</v>
      </c>
      <c r="M13" s="40" t="s">
        <v>437</v>
      </c>
      <c r="N13" s="40" t="s">
        <v>40</v>
      </c>
      <c r="O13" s="40">
        <v>1</v>
      </c>
      <c r="P13" s="40" t="s">
        <v>699</v>
      </c>
      <c r="Q13" s="40" t="s">
        <v>700</v>
      </c>
      <c r="R13" s="40">
        <v>402</v>
      </c>
      <c r="S13" s="40" t="s">
        <v>701</v>
      </c>
      <c r="T13" s="40" t="s">
        <v>702</v>
      </c>
      <c r="U13" s="41">
        <v>246</v>
      </c>
      <c r="V13" s="40" t="s">
        <v>703</v>
      </c>
      <c r="W13" s="40" t="s">
        <v>704</v>
      </c>
      <c r="X13" s="42">
        <v>147</v>
      </c>
      <c r="Y13" s="42" t="s">
        <v>40</v>
      </c>
      <c r="Z13" s="42" t="s">
        <v>40</v>
      </c>
      <c r="AA13" s="42">
        <v>0</v>
      </c>
      <c r="AB13" s="42">
        <v>31</v>
      </c>
      <c r="AC13" s="42" t="s">
        <v>705</v>
      </c>
    </row>
    <row r="14" spans="1:30" ht="15" thickBot="1" x14ac:dyDescent="0.35">
      <c r="A14" s="36"/>
      <c r="B14" s="2">
        <f>SUM(VALUE(B12),VALUE(B13))</f>
        <v>15.205590277777777</v>
      </c>
      <c r="C14" s="2">
        <f>SUM(VALUE(C12),VALUE(C13))</f>
        <v>7.2088541666666668</v>
      </c>
      <c r="D14" s="2">
        <f>(D12+D13)/2</f>
        <v>5.7870370370370373E-5</v>
      </c>
      <c r="E14" s="3">
        <f>SUM(E12:E13)</f>
        <v>1881</v>
      </c>
      <c r="F14" s="3">
        <f>SUM(F12:F13)</f>
        <v>530</v>
      </c>
      <c r="G14" s="2">
        <f>SUM(VALUE(G12),VALUE(G13))</f>
        <v>1.3435185185185186</v>
      </c>
      <c r="H14" s="2">
        <f>SUM(VALUE(H12),VALUE(H13))</f>
        <v>6.40162037037037E-2</v>
      </c>
      <c r="I14" s="2">
        <f>G14/(E14-F14)</f>
        <v>9.9446226389231576E-4</v>
      </c>
      <c r="J14" s="56">
        <f>(E14-F14)/(TEXT(B14,"[h]:mm:ss")*24)</f>
        <v>3.7020375821209761</v>
      </c>
      <c r="K14" s="2">
        <f>SUM(VALUE(K12),VALUE(K13))</f>
        <v>0.24938657407407408</v>
      </c>
      <c r="L14" s="2">
        <f>K14/E14</f>
        <v>1.3258191072518558E-4</v>
      </c>
      <c r="M14" s="2">
        <f>SUM(VALUE(M12),VALUE(M13))</f>
        <v>7.1874999999999994E-3</v>
      </c>
      <c r="N14" s="2">
        <f>SUM(VALUE(N12),VALUE(N13))</f>
        <v>4.6296296296296294E-5</v>
      </c>
      <c r="O14" s="8">
        <f>SUM(O12:O13)</f>
        <v>12</v>
      </c>
      <c r="P14" s="2">
        <f>SUM(VALUE(P12),VALUE(P13))</f>
        <v>0.2686574074074074</v>
      </c>
      <c r="Q14" s="2">
        <f>SUM(VALUE(Q12),VALUE(Q13))</f>
        <v>4.2824074074074066E-3</v>
      </c>
      <c r="R14" s="8">
        <f>SUM(R12:R13)</f>
        <v>515</v>
      </c>
      <c r="S14" s="2">
        <f>SUM(VALUE(S12),VALUE(S13))</f>
        <v>6.8344907407407396E-2</v>
      </c>
      <c r="T14" s="2">
        <f>S14/U14</f>
        <v>2.1975854471835174E-4</v>
      </c>
      <c r="U14" s="3">
        <f>SUM(U12:U13)</f>
        <v>311</v>
      </c>
      <c r="V14" s="2">
        <f>SUM(VALUE(V12),VALUE(V13))</f>
        <v>6.0596412037037037</v>
      </c>
      <c r="W14" s="2">
        <f>V14/X14</f>
        <v>1.0977610876274826E-2</v>
      </c>
      <c r="X14" s="8">
        <f>SUM(X12:X13)</f>
        <v>552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35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43808</v>
      </c>
      <c r="D16" s="23" t="s">
        <v>34</v>
      </c>
      <c r="E16" s="25">
        <f>C16+6</f>
        <v>43814</v>
      </c>
      <c r="F16" s="26"/>
      <c r="G16" s="27"/>
      <c r="H16" s="13"/>
      <c r="U16" s="4"/>
      <c r="V16" s="43" t="s">
        <v>36</v>
      </c>
      <c r="W16" s="44"/>
      <c r="X16" s="45">
        <f>E16+1</f>
        <v>43815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57</v>
      </c>
      <c r="I17" s="6" t="s">
        <v>7</v>
      </c>
      <c r="J17" s="6" t="s">
        <v>58</v>
      </c>
      <c r="K17" s="6" t="s">
        <v>59</v>
      </c>
      <c r="L17" s="6" t="s">
        <v>60</v>
      </c>
      <c r="M17" s="6" t="s">
        <v>61</v>
      </c>
      <c r="N17" s="6" t="s">
        <v>62</v>
      </c>
      <c r="O17" s="6" t="s">
        <v>63</v>
      </c>
      <c r="P17" s="6" t="s">
        <v>64</v>
      </c>
      <c r="Q17" s="6" t="s">
        <v>65</v>
      </c>
      <c r="R17" s="6" t="s">
        <v>66</v>
      </c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 t="s">
        <v>67</v>
      </c>
      <c r="Z17" s="32" t="s">
        <v>68</v>
      </c>
      <c r="AA17" s="32" t="s">
        <v>69</v>
      </c>
      <c r="AB17" s="32" t="s">
        <v>70</v>
      </c>
      <c r="AC17" s="32" t="s">
        <v>71</v>
      </c>
    </row>
    <row r="18" spans="1:30" x14ac:dyDescent="0.3">
      <c r="A18" s="19" t="s">
        <v>44</v>
      </c>
      <c r="B18" s="51" t="s">
        <v>717</v>
      </c>
      <c r="C18" s="40" t="s">
        <v>718</v>
      </c>
      <c r="D18" s="40" t="s">
        <v>41</v>
      </c>
      <c r="E18" s="41">
        <v>638</v>
      </c>
      <c r="F18" s="41">
        <v>32</v>
      </c>
      <c r="G18" s="40" t="s">
        <v>719</v>
      </c>
      <c r="H18" s="40" t="s">
        <v>720</v>
      </c>
      <c r="I18" s="40" t="s">
        <v>163</v>
      </c>
      <c r="J18" s="40" t="s">
        <v>78</v>
      </c>
      <c r="K18" s="40" t="s">
        <v>721</v>
      </c>
      <c r="L18" s="40" t="s">
        <v>204</v>
      </c>
      <c r="M18" s="40" t="s">
        <v>722</v>
      </c>
      <c r="N18" s="40" t="s">
        <v>48</v>
      </c>
      <c r="O18" s="40">
        <v>12</v>
      </c>
      <c r="P18" s="40" t="s">
        <v>723</v>
      </c>
      <c r="Q18" s="40" t="s">
        <v>640</v>
      </c>
      <c r="R18" s="40">
        <v>170</v>
      </c>
      <c r="S18" s="40" t="s">
        <v>724</v>
      </c>
      <c r="T18" s="40" t="s">
        <v>561</v>
      </c>
      <c r="U18" s="41">
        <v>90</v>
      </c>
      <c r="V18" s="40" t="s">
        <v>725</v>
      </c>
      <c r="W18" s="40" t="s">
        <v>726</v>
      </c>
      <c r="X18" s="42">
        <v>372</v>
      </c>
      <c r="Y18" s="42" t="s">
        <v>40</v>
      </c>
      <c r="Z18" s="42" t="s">
        <v>40</v>
      </c>
      <c r="AA18" s="42">
        <v>0</v>
      </c>
      <c r="AB18" s="42">
        <v>1</v>
      </c>
      <c r="AC18" s="42" t="s">
        <v>727</v>
      </c>
    </row>
    <row r="19" spans="1:30" x14ac:dyDescent="0.3">
      <c r="A19" s="19" t="s">
        <v>43</v>
      </c>
      <c r="B19" s="51" t="s">
        <v>728</v>
      </c>
      <c r="C19" s="40" t="s">
        <v>729</v>
      </c>
      <c r="D19" s="40" t="s">
        <v>137</v>
      </c>
      <c r="E19" s="41">
        <v>1363</v>
      </c>
      <c r="F19" s="41">
        <v>520</v>
      </c>
      <c r="G19" s="40" t="s">
        <v>730</v>
      </c>
      <c r="H19" s="40" t="s">
        <v>731</v>
      </c>
      <c r="I19" s="40" t="s">
        <v>186</v>
      </c>
      <c r="J19" s="40" t="s">
        <v>732</v>
      </c>
      <c r="K19" s="40" t="s">
        <v>733</v>
      </c>
      <c r="L19" s="40" t="s">
        <v>53</v>
      </c>
      <c r="M19" s="40" t="s">
        <v>734</v>
      </c>
      <c r="N19" s="40" t="s">
        <v>40</v>
      </c>
      <c r="O19" s="40">
        <v>3</v>
      </c>
      <c r="P19" s="40" t="s">
        <v>735</v>
      </c>
      <c r="Q19" s="40" t="s">
        <v>736</v>
      </c>
      <c r="R19" s="40">
        <v>478</v>
      </c>
      <c r="S19" s="40" t="s">
        <v>737</v>
      </c>
      <c r="T19" s="40" t="s">
        <v>103</v>
      </c>
      <c r="U19" s="41">
        <v>255</v>
      </c>
      <c r="V19" s="40" t="s">
        <v>738</v>
      </c>
      <c r="W19" s="40" t="s">
        <v>739</v>
      </c>
      <c r="X19" s="42">
        <v>124</v>
      </c>
      <c r="Y19" s="42" t="s">
        <v>40</v>
      </c>
      <c r="Z19" s="42" t="s">
        <v>40</v>
      </c>
      <c r="AA19" s="42">
        <v>0</v>
      </c>
      <c r="AB19" s="42">
        <v>1</v>
      </c>
      <c r="AC19" s="42" t="s">
        <v>740</v>
      </c>
    </row>
    <row r="20" spans="1:30" ht="15" thickBot="1" x14ac:dyDescent="0.35">
      <c r="A20" s="36"/>
      <c r="B20" s="2">
        <f>SUM(VALUE(B18),VALUE(B19))</f>
        <v>15.152106481481482</v>
      </c>
      <c r="C20" s="2">
        <f>SUM(VALUE(C18),VALUE(C19))</f>
        <v>7.4506249999999996</v>
      </c>
      <c r="D20" s="2">
        <f>(D18+D19)/2</f>
        <v>6.3657407407407402E-5</v>
      </c>
      <c r="E20" s="3">
        <f>SUM(E18:E19)</f>
        <v>2001</v>
      </c>
      <c r="F20" s="3">
        <f>SUM(F18:F19)</f>
        <v>552</v>
      </c>
      <c r="G20" s="2">
        <f>SUM(VALUE(G18),VALUE(G19))</f>
        <v>1.3489467592592592</v>
      </c>
      <c r="H20" s="2">
        <f>SUM(VALUE(H18),VALUE(H19))</f>
        <v>8.083333333333334E-2</v>
      </c>
      <c r="I20" s="2">
        <f>G20/(E20-F20)</f>
        <v>9.3095014441632801E-4</v>
      </c>
      <c r="J20" s="56">
        <f>(E20-F20)/(TEXT(B20,"[h]:mm:ss")*24)</f>
        <v>3.9845944901317045</v>
      </c>
      <c r="K20" s="2">
        <f>SUM(VALUE(K18),VALUE(K19))</f>
        <v>0.28681712962962963</v>
      </c>
      <c r="L20" s="2">
        <f>K20/E20</f>
        <v>1.4333689636663151E-4</v>
      </c>
      <c r="M20" s="2">
        <f>SUM(VALUE(M18),VALUE(M19))</f>
        <v>1.2962962962962963E-2</v>
      </c>
      <c r="N20" s="2">
        <f>SUM(VALUE(N18),VALUE(N19))</f>
        <v>3.4722222222222222E-5</v>
      </c>
      <c r="O20" s="8">
        <f>SUM(O18:O19)</f>
        <v>15</v>
      </c>
      <c r="P20" s="2">
        <f>SUM(VALUE(P18),VALUE(P19))</f>
        <v>0.38</v>
      </c>
      <c r="Q20" s="2">
        <f>SUM(VALUE(Q18),VALUE(Q19))</f>
        <v>1.5219907407407408E-2</v>
      </c>
      <c r="R20" s="8">
        <f>SUM(R18:R19)</f>
        <v>648</v>
      </c>
      <c r="S20" s="2">
        <f>SUM(VALUE(S18),VALUE(S19))</f>
        <v>9.6087962962962972E-2</v>
      </c>
      <c r="T20" s="2">
        <f>S20/U20</f>
        <v>2.7851583467525498E-4</v>
      </c>
      <c r="U20" s="3">
        <f>SUM(U18:U19)</f>
        <v>345</v>
      </c>
      <c r="V20" s="2">
        <f>SUM(VALUE(V18),VALUE(V19))</f>
        <v>5.5766666666666671</v>
      </c>
      <c r="W20" s="2">
        <f>V20/X20</f>
        <v>1.1243279569892474E-2</v>
      </c>
      <c r="X20" s="8">
        <f>SUM(X18:X19)</f>
        <v>496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2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43815</v>
      </c>
      <c r="D22" s="23" t="s">
        <v>34</v>
      </c>
      <c r="E22" s="25">
        <f>C22+6</f>
        <v>43821</v>
      </c>
      <c r="F22" s="26"/>
      <c r="G22" s="27"/>
      <c r="H22" s="13"/>
      <c r="U22" s="4"/>
      <c r="V22" s="43" t="s">
        <v>36</v>
      </c>
      <c r="W22" s="44"/>
      <c r="X22" s="45">
        <f>E22+1</f>
        <v>43822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57</v>
      </c>
      <c r="I23" s="6" t="s">
        <v>7</v>
      </c>
      <c r="J23" s="6" t="s">
        <v>58</v>
      </c>
      <c r="K23" s="6" t="s">
        <v>59</v>
      </c>
      <c r="L23" s="6" t="s">
        <v>60</v>
      </c>
      <c r="M23" s="6" t="s">
        <v>61</v>
      </c>
      <c r="N23" s="6" t="s">
        <v>62</v>
      </c>
      <c r="O23" s="6" t="s">
        <v>63</v>
      </c>
      <c r="P23" s="6" t="s">
        <v>64</v>
      </c>
      <c r="Q23" s="6" t="s">
        <v>65</v>
      </c>
      <c r="R23" s="6" t="s">
        <v>66</v>
      </c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 t="s">
        <v>67</v>
      </c>
      <c r="Z23" s="32" t="s">
        <v>68</v>
      </c>
      <c r="AA23" s="32" t="s">
        <v>69</v>
      </c>
      <c r="AB23" s="32" t="s">
        <v>70</v>
      </c>
      <c r="AC23" s="32" t="s">
        <v>71</v>
      </c>
    </row>
    <row r="24" spans="1:30" x14ac:dyDescent="0.3">
      <c r="A24" s="19" t="s">
        <v>44</v>
      </c>
      <c r="B24" s="51" t="s">
        <v>741</v>
      </c>
      <c r="C24" s="40" t="s">
        <v>742</v>
      </c>
      <c r="D24" s="40" t="s">
        <v>41</v>
      </c>
      <c r="E24" s="41">
        <v>596</v>
      </c>
      <c r="F24" s="41">
        <v>34</v>
      </c>
      <c r="G24" s="40" t="s">
        <v>743</v>
      </c>
      <c r="H24" s="40" t="s">
        <v>744</v>
      </c>
      <c r="I24" s="40" t="s">
        <v>745</v>
      </c>
      <c r="J24" s="40" t="s">
        <v>365</v>
      </c>
      <c r="K24" s="40" t="s">
        <v>746</v>
      </c>
      <c r="L24" s="40" t="s">
        <v>47</v>
      </c>
      <c r="M24" s="40" t="s">
        <v>747</v>
      </c>
      <c r="N24" s="40" t="s">
        <v>748</v>
      </c>
      <c r="O24" s="40">
        <v>14</v>
      </c>
      <c r="P24" s="40" t="s">
        <v>749</v>
      </c>
      <c r="Q24" s="40" t="s">
        <v>85</v>
      </c>
      <c r="R24" s="40">
        <v>136</v>
      </c>
      <c r="S24" s="40" t="s">
        <v>750</v>
      </c>
      <c r="T24" s="40" t="s">
        <v>751</v>
      </c>
      <c r="U24" s="41">
        <v>91</v>
      </c>
      <c r="V24" s="40" t="s">
        <v>752</v>
      </c>
      <c r="W24" s="40" t="s">
        <v>753</v>
      </c>
      <c r="X24" s="42">
        <v>334</v>
      </c>
      <c r="Y24" s="42" t="s">
        <v>40</v>
      </c>
      <c r="Z24" s="42" t="s">
        <v>40</v>
      </c>
      <c r="AA24" s="42">
        <v>0</v>
      </c>
      <c r="AB24" s="42">
        <v>2</v>
      </c>
      <c r="AC24" s="42" t="s">
        <v>754</v>
      </c>
    </row>
    <row r="25" spans="1:30" x14ac:dyDescent="0.3">
      <c r="A25" s="19" t="s">
        <v>43</v>
      </c>
      <c r="B25" s="51" t="s">
        <v>755</v>
      </c>
      <c r="C25" s="40" t="s">
        <v>756</v>
      </c>
      <c r="D25" s="40" t="s">
        <v>47</v>
      </c>
      <c r="E25" s="41">
        <v>1194</v>
      </c>
      <c r="F25" s="41">
        <v>433</v>
      </c>
      <c r="G25" s="40" t="s">
        <v>757</v>
      </c>
      <c r="H25" s="40" t="s">
        <v>265</v>
      </c>
      <c r="I25" s="40" t="s">
        <v>186</v>
      </c>
      <c r="J25" s="40" t="s">
        <v>616</v>
      </c>
      <c r="K25" s="40" t="s">
        <v>758</v>
      </c>
      <c r="L25" s="40" t="s">
        <v>141</v>
      </c>
      <c r="M25" s="40" t="s">
        <v>249</v>
      </c>
      <c r="N25" s="40" t="s">
        <v>40</v>
      </c>
      <c r="O25" s="40">
        <v>2</v>
      </c>
      <c r="P25" s="40" t="s">
        <v>759</v>
      </c>
      <c r="Q25" s="40" t="s">
        <v>760</v>
      </c>
      <c r="R25" s="40">
        <v>405</v>
      </c>
      <c r="S25" s="40" t="s">
        <v>761</v>
      </c>
      <c r="T25" s="40" t="s">
        <v>103</v>
      </c>
      <c r="U25" s="41">
        <v>267</v>
      </c>
      <c r="V25" s="40" t="s">
        <v>762</v>
      </c>
      <c r="W25" s="40" t="s">
        <v>763</v>
      </c>
      <c r="X25" s="42">
        <v>124</v>
      </c>
      <c r="Y25" s="42" t="s">
        <v>40</v>
      </c>
      <c r="Z25" s="42" t="s">
        <v>40</v>
      </c>
      <c r="AA25" s="42">
        <v>0</v>
      </c>
      <c r="AB25" s="42">
        <v>0</v>
      </c>
      <c r="AC25" s="42" t="s">
        <v>764</v>
      </c>
    </row>
    <row r="26" spans="1:30" ht="15" thickBot="1" x14ac:dyDescent="0.35">
      <c r="A26" s="36"/>
      <c r="B26" s="2">
        <f>SUM(VALUE(B24),VALUE(B25))</f>
        <v>15.096203703703704</v>
      </c>
      <c r="C26" s="2">
        <f>SUM(VALUE(C24),VALUE(C25))</f>
        <v>7.0974768518518516</v>
      </c>
      <c r="D26" s="2">
        <f>(D24+D25)/2</f>
        <v>6.9444444444444444E-5</v>
      </c>
      <c r="E26" s="3">
        <f>SUM(E24:E25)</f>
        <v>1790</v>
      </c>
      <c r="F26" s="3">
        <f>SUM(F24:F25)</f>
        <v>467</v>
      </c>
      <c r="G26" s="2">
        <f>SUM(VALUE(G24),VALUE(G25))</f>
        <v>1.2001041666666667</v>
      </c>
      <c r="H26" s="2">
        <f>SUM(VALUE(H24),VALUE(H25))</f>
        <v>9.1111111111111115E-2</v>
      </c>
      <c r="I26" s="2">
        <f>G26/(E26-F26)</f>
        <v>9.0710821365583272E-4</v>
      </c>
      <c r="J26" s="56">
        <f>(E26-F26)/(TEXT(B26,"[h]:mm:ss")*24)</f>
        <v>3.6515802967388171</v>
      </c>
      <c r="K26" s="2">
        <f>SUM(VALUE(K24),VALUE(K25))</f>
        <v>0.26167824074074075</v>
      </c>
      <c r="L26" s="2">
        <f>K26/E26</f>
        <v>1.461889613076764E-4</v>
      </c>
      <c r="M26" s="2">
        <f>SUM(VALUE(M24),VALUE(M25))</f>
        <v>1.0486111111111111E-2</v>
      </c>
      <c r="N26" s="2">
        <f>SUM(VALUE(N24),VALUE(N25))</f>
        <v>0.50539351851851855</v>
      </c>
      <c r="O26" s="8">
        <f>SUM(O24:O25)</f>
        <v>16</v>
      </c>
      <c r="P26" s="2">
        <f>SUM(VALUE(P24),VALUE(P25))</f>
        <v>0.31965277777777779</v>
      </c>
      <c r="Q26" s="2">
        <f>SUM(VALUE(Q24),VALUE(Q25))</f>
        <v>5.3935185185185197E-3</v>
      </c>
      <c r="R26" s="8">
        <f>SUM(R24:R25)</f>
        <v>541</v>
      </c>
      <c r="S26" s="2">
        <f>SUM(VALUE(S24),VALUE(S25))</f>
        <v>0.60189814814814802</v>
      </c>
      <c r="T26" s="2">
        <f>S26/U26</f>
        <v>1.6812797434305811E-3</v>
      </c>
      <c r="U26" s="3">
        <f>SUM(U24:U25)</f>
        <v>358</v>
      </c>
      <c r="V26" s="2">
        <f>SUM(VALUE(V24),VALUE(V25))</f>
        <v>5.6049074074074072</v>
      </c>
      <c r="W26" s="2">
        <f>V26/X26</f>
        <v>1.2237789099142811E-2</v>
      </c>
      <c r="X26" s="8">
        <f>SUM(X24:X25)</f>
        <v>458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2</v>
      </c>
      <c r="AC26" s="8"/>
      <c r="AD26" s="1" t="s">
        <v>14</v>
      </c>
    </row>
    <row r="27" spans="1:30" ht="15" thickBot="1" x14ac:dyDescent="0.35">
      <c r="A27" s="36"/>
    </row>
    <row r="28" spans="1:30" ht="24" customHeight="1" thickBot="1" x14ac:dyDescent="0.35">
      <c r="A28" s="37"/>
      <c r="B28" s="22" t="s">
        <v>35</v>
      </c>
      <c r="C28" s="24">
        <f>E22+1</f>
        <v>43822</v>
      </c>
      <c r="D28" s="23" t="s">
        <v>34</v>
      </c>
      <c r="E28" s="25">
        <f>C28+6</f>
        <v>43828</v>
      </c>
      <c r="F28" s="26"/>
      <c r="G28" s="27"/>
      <c r="H28" s="13"/>
      <c r="U28" s="4"/>
      <c r="V28" s="43" t="s">
        <v>36</v>
      </c>
      <c r="W28" s="44"/>
      <c r="X28" s="45">
        <f>E28+1</f>
        <v>43829</v>
      </c>
      <c r="Y28" s="4"/>
      <c r="Z28" s="4"/>
      <c r="AA28" s="4"/>
      <c r="AB28" s="4"/>
      <c r="AC28" s="4"/>
    </row>
    <row r="29" spans="1:30" ht="45.6" x14ac:dyDescent="0.3">
      <c r="A29" s="36"/>
      <c r="B29" s="5" t="s">
        <v>1</v>
      </c>
      <c r="C29" s="6" t="s">
        <v>2</v>
      </c>
      <c r="D29" s="6" t="s">
        <v>3</v>
      </c>
      <c r="E29" s="6" t="s">
        <v>4</v>
      </c>
      <c r="F29" s="6" t="s">
        <v>5</v>
      </c>
      <c r="G29" s="6" t="s">
        <v>6</v>
      </c>
      <c r="H29" s="6" t="s">
        <v>57</v>
      </c>
      <c r="I29" s="6" t="s">
        <v>7</v>
      </c>
      <c r="J29" s="6" t="s">
        <v>58</v>
      </c>
      <c r="K29" s="6" t="s">
        <v>59</v>
      </c>
      <c r="L29" s="6" t="s">
        <v>60</v>
      </c>
      <c r="M29" s="6" t="s">
        <v>61</v>
      </c>
      <c r="N29" s="6" t="s">
        <v>62</v>
      </c>
      <c r="O29" s="6" t="s">
        <v>63</v>
      </c>
      <c r="P29" s="6" t="s">
        <v>64</v>
      </c>
      <c r="Q29" s="6" t="s">
        <v>65</v>
      </c>
      <c r="R29" s="6" t="s">
        <v>66</v>
      </c>
      <c r="S29" s="6" t="s">
        <v>8</v>
      </c>
      <c r="T29" s="6" t="s">
        <v>9</v>
      </c>
      <c r="U29" s="6" t="s">
        <v>10</v>
      </c>
      <c r="V29" s="6" t="s">
        <v>11</v>
      </c>
      <c r="W29" s="6" t="s">
        <v>12</v>
      </c>
      <c r="X29" s="7" t="s">
        <v>13</v>
      </c>
      <c r="Y29" s="32" t="s">
        <v>67</v>
      </c>
      <c r="Z29" s="32" t="s">
        <v>68</v>
      </c>
      <c r="AA29" s="32" t="s">
        <v>69</v>
      </c>
      <c r="AB29" s="32" t="s">
        <v>70</v>
      </c>
      <c r="AC29" s="32" t="s">
        <v>71</v>
      </c>
    </row>
    <row r="30" spans="1:30" x14ac:dyDescent="0.3">
      <c r="A30" s="19" t="s">
        <v>44</v>
      </c>
      <c r="B30" s="51" t="s">
        <v>776</v>
      </c>
      <c r="C30" s="40" t="s">
        <v>777</v>
      </c>
      <c r="D30" s="40" t="s">
        <v>41</v>
      </c>
      <c r="E30" s="41">
        <v>365</v>
      </c>
      <c r="F30" s="41">
        <v>16</v>
      </c>
      <c r="G30" s="40" t="s">
        <v>778</v>
      </c>
      <c r="H30" s="40" t="s">
        <v>779</v>
      </c>
      <c r="I30" s="40" t="s">
        <v>780</v>
      </c>
      <c r="J30" s="40" t="s">
        <v>674</v>
      </c>
      <c r="K30" s="40" t="s">
        <v>781</v>
      </c>
      <c r="L30" s="40" t="s">
        <v>204</v>
      </c>
      <c r="M30" s="40" t="s">
        <v>782</v>
      </c>
      <c r="N30" s="40" t="s">
        <v>40</v>
      </c>
      <c r="O30" s="40">
        <v>1</v>
      </c>
      <c r="P30" s="40" t="s">
        <v>783</v>
      </c>
      <c r="Q30" s="40" t="s">
        <v>53</v>
      </c>
      <c r="R30" s="40">
        <v>69</v>
      </c>
      <c r="S30" s="40" t="s">
        <v>784</v>
      </c>
      <c r="T30" s="40" t="s">
        <v>437</v>
      </c>
      <c r="U30" s="41">
        <v>37</v>
      </c>
      <c r="V30" s="40" t="s">
        <v>785</v>
      </c>
      <c r="W30" s="40" t="s">
        <v>786</v>
      </c>
      <c r="X30" s="42">
        <v>207</v>
      </c>
      <c r="Y30" s="42" t="s">
        <v>40</v>
      </c>
      <c r="Z30" s="42" t="s">
        <v>40</v>
      </c>
      <c r="AA30" s="42">
        <v>0</v>
      </c>
      <c r="AB30" s="42">
        <v>0</v>
      </c>
      <c r="AC30" s="42" t="s">
        <v>787</v>
      </c>
    </row>
    <row r="31" spans="1:30" x14ac:dyDescent="0.3">
      <c r="A31" s="19" t="s">
        <v>43</v>
      </c>
      <c r="B31" s="51" t="s">
        <v>765</v>
      </c>
      <c r="C31" s="40" t="s">
        <v>766</v>
      </c>
      <c r="D31" s="40" t="s">
        <v>47</v>
      </c>
      <c r="E31" s="41">
        <v>639</v>
      </c>
      <c r="F31" s="41">
        <v>263</v>
      </c>
      <c r="G31" s="40" t="s">
        <v>767</v>
      </c>
      <c r="H31" s="40" t="s">
        <v>768</v>
      </c>
      <c r="I31" s="40" t="s">
        <v>290</v>
      </c>
      <c r="J31" s="40" t="s">
        <v>77</v>
      </c>
      <c r="K31" s="40" t="s">
        <v>769</v>
      </c>
      <c r="L31" s="40" t="s">
        <v>208</v>
      </c>
      <c r="M31" s="40" t="s">
        <v>389</v>
      </c>
      <c r="N31" s="40" t="s">
        <v>40</v>
      </c>
      <c r="O31" s="40">
        <v>4</v>
      </c>
      <c r="P31" s="40" t="s">
        <v>770</v>
      </c>
      <c r="Q31" s="40" t="s">
        <v>771</v>
      </c>
      <c r="R31" s="40">
        <v>251</v>
      </c>
      <c r="S31" s="40" t="s">
        <v>772</v>
      </c>
      <c r="T31" s="40" t="s">
        <v>397</v>
      </c>
      <c r="U31" s="41">
        <v>140</v>
      </c>
      <c r="V31" s="40" t="s">
        <v>773</v>
      </c>
      <c r="W31" s="40" t="s">
        <v>774</v>
      </c>
      <c r="X31" s="42">
        <v>71</v>
      </c>
      <c r="Y31" s="42" t="s">
        <v>40</v>
      </c>
      <c r="Z31" s="42" t="s">
        <v>40</v>
      </c>
      <c r="AA31" s="42">
        <v>0</v>
      </c>
      <c r="AB31" s="42">
        <v>0</v>
      </c>
      <c r="AC31" s="42" t="s">
        <v>775</v>
      </c>
    </row>
    <row r="32" spans="1:30" ht="15" thickBot="1" x14ac:dyDescent="0.35">
      <c r="A32" s="36"/>
      <c r="B32" s="2">
        <f>SUM(VALUE(B30),VALUE(B31))</f>
        <v>9.3934490740740735</v>
      </c>
      <c r="C32" s="2">
        <f>SUM(VALUE(C30),VALUE(C31))</f>
        <v>5.4360416666666662</v>
      </c>
      <c r="D32" s="2">
        <f>(D30+D31)/2</f>
        <v>6.9444444444444444E-5</v>
      </c>
      <c r="E32" s="3">
        <f>SUM(E30:E31)</f>
        <v>1004</v>
      </c>
      <c r="F32" s="3">
        <f>SUM(F30:F31)</f>
        <v>279</v>
      </c>
      <c r="G32" s="2">
        <f>SUM(VALUE(G30),VALUE(G31))</f>
        <v>0.71818287037037043</v>
      </c>
      <c r="H32" s="2">
        <f>SUM(VALUE(H30),VALUE(H31))</f>
        <v>3.4895833333333334E-2</v>
      </c>
      <c r="I32" s="2">
        <f>G32/(E32-F32)</f>
        <v>9.9059706257982128E-4</v>
      </c>
      <c r="J32" s="56">
        <f>(E32-F32)/(TEXT(B32,"[h]:mm:ss")*24)</f>
        <v>3.2158936611162723</v>
      </c>
      <c r="K32" s="2">
        <f>SUM(VALUE(K30),VALUE(K31))</f>
        <v>0.15589120370370368</v>
      </c>
      <c r="L32" s="2">
        <f>K32/E32</f>
        <v>1.5527012321086024E-4</v>
      </c>
      <c r="M32" s="2">
        <f>SUM(VALUE(M30),VALUE(M31))</f>
        <v>2.5462962962962961E-3</v>
      </c>
      <c r="N32" s="2">
        <f>SUM(VALUE(N30),VALUE(N31))</f>
        <v>0</v>
      </c>
      <c r="O32" s="8">
        <f>SUM(O30:O31)</f>
        <v>5</v>
      </c>
      <c r="P32" s="2">
        <f>SUM(VALUE(P30),VALUE(P31))</f>
        <v>0.20972222222222223</v>
      </c>
      <c r="Q32" s="2">
        <f>SUM(VALUE(Q30),VALUE(Q31))</f>
        <v>2.5231481481481481E-3</v>
      </c>
      <c r="R32" s="8">
        <f>SUM(R30:R31)</f>
        <v>320</v>
      </c>
      <c r="S32" s="2">
        <f>SUM(VALUE(S30),VALUE(S31))</f>
        <v>3.7418981481481477E-2</v>
      </c>
      <c r="T32" s="2">
        <f>S32/U32</f>
        <v>2.1140667503661851E-4</v>
      </c>
      <c r="U32" s="3">
        <f>SUM(U30:U31)</f>
        <v>177</v>
      </c>
      <c r="V32" s="2">
        <f>SUM(VALUE(V30),VALUE(V31))</f>
        <v>2.8336458333333332</v>
      </c>
      <c r="W32" s="2">
        <f>V32/X32</f>
        <v>1.0192970623501198E-2</v>
      </c>
      <c r="X32" s="8">
        <f>SUM(X30:X31)</f>
        <v>278</v>
      </c>
      <c r="Y32" s="2">
        <f>SUM(VALUE(Y30),VALUE(Y31))</f>
        <v>0</v>
      </c>
      <c r="Z32" s="57" t="e">
        <f>Y32/AA32</f>
        <v>#DIV/0!</v>
      </c>
      <c r="AA32" s="8">
        <f>SUM(AA30:AA31)</f>
        <v>0</v>
      </c>
      <c r="AB32" s="8">
        <f>SUM(AB30:AB31)</f>
        <v>0</v>
      </c>
      <c r="AC32" s="8"/>
      <c r="AD32" s="1" t="s">
        <v>14</v>
      </c>
    </row>
    <row r="39" spans="21:29" ht="15" thickBot="1" x14ac:dyDescent="0.35"/>
    <row r="40" spans="21:29" x14ac:dyDescent="0.3">
      <c r="U40" s="72" t="s">
        <v>15</v>
      </c>
      <c r="V40" s="73"/>
      <c r="W40" s="73"/>
      <c r="X40" s="9">
        <f>SUM(S14,S20,S26,S32,Jan!S8)/SUM(U14,U20,U26,U32,Jan!U8)</f>
        <v>5.9490899072807402E-4</v>
      </c>
      <c r="Y40" s="34"/>
      <c r="Z40" s="34"/>
      <c r="AA40" s="34"/>
      <c r="AB40" s="34"/>
      <c r="AC40" s="34"/>
    </row>
    <row r="41" spans="21:29" ht="15" thickBot="1" x14ac:dyDescent="0.35">
      <c r="U41" s="74" t="s">
        <v>16</v>
      </c>
      <c r="V41" s="75"/>
      <c r="W41" s="75"/>
      <c r="X41" s="12">
        <f>IFERROR((S14+S20+S26+S32+Jan!S8)/(B14+B20+B26+B32+Jan!B8),0)</f>
        <v>1.3000196697454921E-2</v>
      </c>
      <c r="Y41" s="35"/>
      <c r="Z41" s="35"/>
      <c r="AA41" s="35"/>
      <c r="AB41" s="35"/>
      <c r="AC41" s="35"/>
    </row>
    <row r="42" spans="21:29" x14ac:dyDescent="0.3">
      <c r="U42" s="72" t="s">
        <v>17</v>
      </c>
      <c r="V42" s="73"/>
      <c r="W42" s="73"/>
      <c r="X42" s="10">
        <f>IFERROR((X14+X20+X26+X32+Jan!X8)/(E14+E20+E26+E32+Jan!E8+X14+X20+X26+X32+Jan!X8),0)</f>
        <v>0.2138571705051287</v>
      </c>
      <c r="Y42" s="35"/>
      <c r="Z42" s="35"/>
      <c r="AA42" s="35"/>
      <c r="AB42" s="35"/>
      <c r="AC42" s="35"/>
    </row>
    <row r="43" spans="21:29" ht="15" thickBot="1" x14ac:dyDescent="0.35">
      <c r="U43" s="76" t="s">
        <v>18</v>
      </c>
      <c r="V43" s="77"/>
      <c r="W43" s="77"/>
      <c r="X43" s="11">
        <f>SUM(V14,V20,V26,V32,Jan!V8)/SUM(X14,X20,X26,X32,Jan!X8)</f>
        <v>1.0939924794704205E-2</v>
      </c>
      <c r="Y43" s="34"/>
      <c r="Z43" s="34"/>
      <c r="AA43" s="34"/>
      <c r="AB43" s="34"/>
      <c r="AC43" s="34"/>
    </row>
  </sheetData>
  <mergeCells count="5">
    <mergeCell ref="U40:W40"/>
    <mergeCell ref="U41:W41"/>
    <mergeCell ref="U42:W42"/>
    <mergeCell ref="U43:W43"/>
    <mergeCell ref="B1:X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AJ13" sqref="AI13:AJ13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88671875" bestFit="1" customWidth="1"/>
    <col min="4" max="4" width="9.33203125" bestFit="1" customWidth="1"/>
    <col min="5" max="5" width="11.88671875" bestFit="1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1.8867187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Dec!E28+1</f>
        <v>43829</v>
      </c>
      <c r="D4" s="23" t="s">
        <v>34</v>
      </c>
      <c r="E4" s="25">
        <f>C4+6</f>
        <v>43835</v>
      </c>
      <c r="F4" s="26"/>
      <c r="G4" s="27"/>
      <c r="H4" s="13"/>
      <c r="U4" s="4"/>
      <c r="V4" s="43" t="s">
        <v>36</v>
      </c>
      <c r="W4" s="44"/>
      <c r="X4" s="45">
        <f>E4+1</f>
        <v>43836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51" t="s">
        <v>788</v>
      </c>
      <c r="C6" s="40" t="s">
        <v>789</v>
      </c>
      <c r="D6" s="40" t="s">
        <v>41</v>
      </c>
      <c r="E6" s="41">
        <v>562</v>
      </c>
      <c r="F6" s="41">
        <v>32</v>
      </c>
      <c r="G6" s="40" t="s">
        <v>790</v>
      </c>
      <c r="H6" s="40" t="s">
        <v>791</v>
      </c>
      <c r="I6" s="40" t="s">
        <v>530</v>
      </c>
      <c r="J6" s="40" t="s">
        <v>51</v>
      </c>
      <c r="K6" s="40" t="s">
        <v>792</v>
      </c>
      <c r="L6" s="40" t="s">
        <v>47</v>
      </c>
      <c r="M6" s="40" t="s">
        <v>793</v>
      </c>
      <c r="N6" s="40" t="s">
        <v>47</v>
      </c>
      <c r="O6" s="40">
        <v>6</v>
      </c>
      <c r="P6" s="40" t="s">
        <v>794</v>
      </c>
      <c r="Q6" s="40" t="s">
        <v>795</v>
      </c>
      <c r="R6" s="40">
        <v>165</v>
      </c>
      <c r="S6" s="40" t="s">
        <v>796</v>
      </c>
      <c r="T6" s="40" t="s">
        <v>397</v>
      </c>
      <c r="U6" s="41">
        <v>88</v>
      </c>
      <c r="V6" s="40" t="s">
        <v>797</v>
      </c>
      <c r="W6" s="40" t="s">
        <v>798</v>
      </c>
      <c r="X6" s="42">
        <v>335</v>
      </c>
      <c r="Y6" s="42" t="s">
        <v>40</v>
      </c>
      <c r="Z6" s="42" t="s">
        <v>40</v>
      </c>
      <c r="AA6" s="42">
        <v>0</v>
      </c>
      <c r="AB6" s="42">
        <v>6</v>
      </c>
      <c r="AC6" s="42" t="s">
        <v>799</v>
      </c>
    </row>
    <row r="7" spans="1:30" x14ac:dyDescent="0.3">
      <c r="A7" s="19" t="s">
        <v>43</v>
      </c>
      <c r="B7" s="51" t="s">
        <v>800</v>
      </c>
      <c r="C7" s="40" t="s">
        <v>801</v>
      </c>
      <c r="D7" s="40" t="s">
        <v>137</v>
      </c>
      <c r="E7" s="41">
        <v>886</v>
      </c>
      <c r="F7" s="41">
        <v>356</v>
      </c>
      <c r="G7" s="40" t="s">
        <v>802</v>
      </c>
      <c r="H7" s="40" t="s">
        <v>803</v>
      </c>
      <c r="I7" s="40" t="s">
        <v>249</v>
      </c>
      <c r="J7" s="40" t="s">
        <v>804</v>
      </c>
      <c r="K7" s="40" t="s">
        <v>805</v>
      </c>
      <c r="L7" s="40" t="s">
        <v>141</v>
      </c>
      <c r="M7" s="40" t="s">
        <v>806</v>
      </c>
      <c r="N7" s="40" t="s">
        <v>40</v>
      </c>
      <c r="O7" s="40">
        <v>3</v>
      </c>
      <c r="P7" s="40" t="s">
        <v>807</v>
      </c>
      <c r="Q7" s="40" t="s">
        <v>808</v>
      </c>
      <c r="R7" s="40">
        <v>340</v>
      </c>
      <c r="S7" s="40" t="s">
        <v>809</v>
      </c>
      <c r="T7" s="40" t="s">
        <v>702</v>
      </c>
      <c r="U7" s="41">
        <v>183</v>
      </c>
      <c r="V7" s="40" t="s">
        <v>810</v>
      </c>
      <c r="W7" s="40" t="s">
        <v>811</v>
      </c>
      <c r="X7" s="42">
        <v>91</v>
      </c>
      <c r="Y7" s="42" t="s">
        <v>40</v>
      </c>
      <c r="Z7" s="42" t="s">
        <v>40</v>
      </c>
      <c r="AA7" s="42">
        <v>0</v>
      </c>
      <c r="AB7" s="42">
        <v>0</v>
      </c>
      <c r="AC7" s="42" t="s">
        <v>812</v>
      </c>
    </row>
    <row r="8" spans="1:30" ht="15" thickBot="1" x14ac:dyDescent="0.35">
      <c r="A8" s="36"/>
      <c r="B8" s="2">
        <f>SUM(VALUE(B6),VALUE(B7))</f>
        <v>12.056018518518519</v>
      </c>
      <c r="C8" s="2">
        <f>SUM(VALUE(C6),VALUE(C7))</f>
        <v>6.3069560185185187</v>
      </c>
      <c r="D8" s="2">
        <f>(D6+D7)/2</f>
        <v>6.3657407407407402E-5</v>
      </c>
      <c r="E8" s="3">
        <f>SUM(E6:E7)</f>
        <v>1448</v>
      </c>
      <c r="F8" s="3">
        <f>SUM(F6:F7)</f>
        <v>388</v>
      </c>
      <c r="G8" s="2">
        <f>SUM(VALUE(G6),VALUE(G7))</f>
        <v>1.041400462962963</v>
      </c>
      <c r="H8" s="2">
        <f>SUM(VALUE(H6),VALUE(H7))</f>
        <v>6.1273148148148146E-2</v>
      </c>
      <c r="I8" s="2">
        <f>G8/(E8-F8)</f>
        <v>9.8245326694619138E-4</v>
      </c>
      <c r="J8" s="56">
        <f>(E8-F8)/(TEXT(B8,"[h]:mm:ss")*24)</f>
        <v>3.6634537844168813</v>
      </c>
      <c r="K8" s="2">
        <f>SUM(VALUE(K6),VALUE(K7))</f>
        <v>0.2039236111111111</v>
      </c>
      <c r="L8" s="2">
        <f>K8/E8</f>
        <v>1.4083122314303252E-4</v>
      </c>
      <c r="M8" s="2">
        <f>SUM(VALUE(M6),VALUE(M7))</f>
        <v>3.6226851851851849E-3</v>
      </c>
      <c r="N8" s="2">
        <f>SUM(VALUE(N6),VALUE(N7))</f>
        <v>9.2592592592592588E-5</v>
      </c>
      <c r="O8" s="8">
        <f>SUM(O6:O7)</f>
        <v>9</v>
      </c>
      <c r="P8" s="2">
        <f>SUM(VALUE(P6),VALUE(P7))</f>
        <v>0.33173611111111112</v>
      </c>
      <c r="Q8" s="2">
        <f>SUM(VALUE(Q6),VALUE(Q7))</f>
        <v>4.6412037037037047E-3</v>
      </c>
      <c r="R8" s="8">
        <f>SUM(R6:R7)</f>
        <v>505</v>
      </c>
      <c r="S8" s="2">
        <f>SUM(VALUE(S6),VALUE(S7))</f>
        <v>6.6006944444444438E-2</v>
      </c>
      <c r="T8" s="2">
        <f>S8/U8</f>
        <v>2.4356806068060678E-4</v>
      </c>
      <c r="U8" s="3">
        <f>SUM(U6:U7)</f>
        <v>271</v>
      </c>
      <c r="V8" s="2">
        <f>SUM(VALUE(V6),VALUE(V7))</f>
        <v>4.1023726851851858</v>
      </c>
      <c r="W8" s="2">
        <f>V8/X8</f>
        <v>9.6299828290732064E-3</v>
      </c>
      <c r="X8" s="8">
        <f>SUM(X6:X7)</f>
        <v>426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6</v>
      </c>
      <c r="AC8" s="8"/>
      <c r="AD8" s="1" t="s">
        <v>14</v>
      </c>
    </row>
    <row r="9" spans="1:30" ht="15" thickBot="1" x14ac:dyDescent="0.35">
      <c r="A9" s="36"/>
      <c r="B9" s="60"/>
      <c r="C9" s="61"/>
      <c r="D9" s="61"/>
      <c r="E9" s="62"/>
      <c r="F9" s="63"/>
      <c r="G9" s="64"/>
      <c r="H9" s="61"/>
      <c r="I9" s="61"/>
      <c r="J9" s="65"/>
      <c r="K9" s="61"/>
      <c r="L9" s="61"/>
      <c r="M9" s="61"/>
      <c r="N9" s="61"/>
      <c r="O9" s="66"/>
      <c r="P9" s="61"/>
      <c r="Q9" s="61"/>
      <c r="R9" s="66"/>
      <c r="S9" s="61"/>
      <c r="T9" s="61"/>
      <c r="U9" s="66"/>
      <c r="V9" s="60"/>
      <c r="W9" s="61"/>
      <c r="X9" s="67"/>
      <c r="Y9" s="61"/>
      <c r="Z9" s="68"/>
      <c r="AA9" s="66"/>
      <c r="AB9" s="66"/>
      <c r="AC9" s="66"/>
      <c r="AD9" s="1"/>
    </row>
    <row r="10" spans="1:30" ht="24" customHeight="1" thickBot="1" x14ac:dyDescent="0.35">
      <c r="A10" s="21"/>
      <c r="B10" s="22" t="s">
        <v>35</v>
      </c>
      <c r="C10" s="24">
        <f>Jan!E4+1</f>
        <v>43836</v>
      </c>
      <c r="D10" s="23" t="s">
        <v>34</v>
      </c>
      <c r="E10" s="25">
        <f>C10+6</f>
        <v>43842</v>
      </c>
      <c r="F10" s="26"/>
      <c r="G10" s="27"/>
      <c r="H10" s="13"/>
      <c r="V10" s="43" t="s">
        <v>36</v>
      </c>
      <c r="W10" s="44"/>
      <c r="X10" s="45">
        <f>E10+1</f>
        <v>43843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57</v>
      </c>
      <c r="I11" s="6" t="s">
        <v>7</v>
      </c>
      <c r="J11" s="6" t="s">
        <v>58</v>
      </c>
      <c r="K11" s="6" t="s">
        <v>59</v>
      </c>
      <c r="L11" s="6" t="s">
        <v>60</v>
      </c>
      <c r="M11" s="6" t="s">
        <v>61</v>
      </c>
      <c r="N11" s="6" t="s">
        <v>62</v>
      </c>
      <c r="O11" s="6" t="s">
        <v>63</v>
      </c>
      <c r="P11" s="6" t="s">
        <v>64</v>
      </c>
      <c r="Q11" s="6" t="s">
        <v>65</v>
      </c>
      <c r="R11" s="6" t="s">
        <v>66</v>
      </c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 t="s">
        <v>67</v>
      </c>
      <c r="Z11" s="32" t="s">
        <v>68</v>
      </c>
      <c r="AA11" s="32" t="s">
        <v>69</v>
      </c>
      <c r="AB11" s="32" t="s">
        <v>70</v>
      </c>
      <c r="AC11" s="32" t="s">
        <v>71</v>
      </c>
    </row>
    <row r="12" spans="1:30" x14ac:dyDescent="0.3">
      <c r="A12" s="19" t="s">
        <v>44</v>
      </c>
      <c r="B12" s="51" t="s">
        <v>824</v>
      </c>
      <c r="C12" s="40" t="s">
        <v>825</v>
      </c>
      <c r="D12" s="40" t="s">
        <v>48</v>
      </c>
      <c r="E12" s="41">
        <v>668</v>
      </c>
      <c r="F12" s="41">
        <v>36</v>
      </c>
      <c r="G12" s="40" t="s">
        <v>826</v>
      </c>
      <c r="H12" s="40" t="s">
        <v>262</v>
      </c>
      <c r="I12" s="40" t="s">
        <v>827</v>
      </c>
      <c r="J12" s="40" t="s">
        <v>135</v>
      </c>
      <c r="K12" s="40" t="s">
        <v>828</v>
      </c>
      <c r="L12" s="40" t="s">
        <v>204</v>
      </c>
      <c r="M12" s="40" t="s">
        <v>829</v>
      </c>
      <c r="N12" s="40" t="s">
        <v>270</v>
      </c>
      <c r="O12" s="40">
        <v>10</v>
      </c>
      <c r="P12" s="40" t="s">
        <v>830</v>
      </c>
      <c r="Q12" s="40" t="s">
        <v>41</v>
      </c>
      <c r="R12" s="40">
        <v>147</v>
      </c>
      <c r="S12" s="40" t="s">
        <v>831</v>
      </c>
      <c r="T12" s="40" t="s">
        <v>42</v>
      </c>
      <c r="U12" s="41">
        <v>97</v>
      </c>
      <c r="V12" s="40" t="s">
        <v>832</v>
      </c>
      <c r="W12" s="40" t="s">
        <v>833</v>
      </c>
      <c r="X12" s="42">
        <v>348</v>
      </c>
      <c r="Y12" s="42" t="s">
        <v>40</v>
      </c>
      <c r="Z12" s="42" t="s">
        <v>40</v>
      </c>
      <c r="AA12" s="42">
        <v>0</v>
      </c>
      <c r="AB12" s="42">
        <v>2</v>
      </c>
      <c r="AC12" s="42" t="s">
        <v>834</v>
      </c>
    </row>
    <row r="13" spans="1:30" x14ac:dyDescent="0.3">
      <c r="A13" s="19" t="s">
        <v>43</v>
      </c>
      <c r="B13" s="51" t="s">
        <v>813</v>
      </c>
      <c r="C13" s="40" t="s">
        <v>814</v>
      </c>
      <c r="D13" s="40" t="s">
        <v>47</v>
      </c>
      <c r="E13" s="41">
        <v>1152</v>
      </c>
      <c r="F13" s="41">
        <v>414</v>
      </c>
      <c r="G13" s="40" t="s">
        <v>815</v>
      </c>
      <c r="H13" s="40" t="s">
        <v>816</v>
      </c>
      <c r="I13" s="40" t="s">
        <v>301</v>
      </c>
      <c r="J13" s="40" t="s">
        <v>616</v>
      </c>
      <c r="K13" s="40" t="s">
        <v>817</v>
      </c>
      <c r="L13" s="40" t="s">
        <v>53</v>
      </c>
      <c r="M13" s="40" t="s">
        <v>818</v>
      </c>
      <c r="N13" s="40" t="s">
        <v>40</v>
      </c>
      <c r="O13" s="40">
        <v>5</v>
      </c>
      <c r="P13" s="40" t="s">
        <v>819</v>
      </c>
      <c r="Q13" s="40" t="s">
        <v>713</v>
      </c>
      <c r="R13" s="40">
        <v>446</v>
      </c>
      <c r="S13" s="40" t="s">
        <v>820</v>
      </c>
      <c r="T13" s="40" t="s">
        <v>103</v>
      </c>
      <c r="U13" s="41">
        <v>252</v>
      </c>
      <c r="V13" s="40" t="s">
        <v>821</v>
      </c>
      <c r="W13" s="40" t="s">
        <v>822</v>
      </c>
      <c r="X13" s="42">
        <v>180</v>
      </c>
      <c r="Y13" s="42" t="s">
        <v>40</v>
      </c>
      <c r="Z13" s="42" t="s">
        <v>40</v>
      </c>
      <c r="AA13" s="42">
        <v>0</v>
      </c>
      <c r="AB13" s="42">
        <v>0</v>
      </c>
      <c r="AC13" s="42" t="s">
        <v>823</v>
      </c>
    </row>
    <row r="14" spans="1:30" ht="15" thickBot="1" x14ac:dyDescent="0.35">
      <c r="A14" s="36"/>
      <c r="B14" s="2">
        <f>SUM(VALUE(B12),VALUE(B13))</f>
        <v>12.343287037037037</v>
      </c>
      <c r="C14" s="2">
        <f>SUM(VALUE(C12),VALUE(C13))</f>
        <v>5.8404861111111117</v>
      </c>
      <c r="D14" s="2">
        <f>(D12+D13)/2</f>
        <v>6.3657407407407402E-5</v>
      </c>
      <c r="E14" s="3">
        <f>SUM(E12:E13)</f>
        <v>1820</v>
      </c>
      <c r="F14" s="3">
        <f>SUM(F12:F13)</f>
        <v>450</v>
      </c>
      <c r="G14" s="2">
        <f>SUM(VALUE(G12),VALUE(G13))</f>
        <v>1.2568055555555555</v>
      </c>
      <c r="H14" s="2">
        <f>SUM(VALUE(H12),VALUE(H13))</f>
        <v>8.3564814814814814E-2</v>
      </c>
      <c r="I14" s="2">
        <f>G14/(E14-F14)</f>
        <v>9.1737631792376318E-4</v>
      </c>
      <c r="J14" s="56">
        <f>(E14-F14)/(TEXT(B14,"[h]:mm:ss")*24)</f>
        <v>4.624646025167376</v>
      </c>
      <c r="K14" s="2">
        <f>SUM(VALUE(K12),VALUE(K13))</f>
        <v>0.24961805555555555</v>
      </c>
      <c r="L14" s="2">
        <f>K14/E14</f>
        <v>1.3715277777777779E-4</v>
      </c>
      <c r="M14" s="2">
        <f>SUM(VALUE(M12),VALUE(M13))</f>
        <v>1.0416666666666664E-2</v>
      </c>
      <c r="N14" s="2">
        <f>SUM(VALUE(N12),VALUE(N13))</f>
        <v>6.3657407407407402E-4</v>
      </c>
      <c r="O14" s="8">
        <f>SUM(O12:O13)</f>
        <v>15</v>
      </c>
      <c r="P14" s="2">
        <f>SUM(VALUE(P12),VALUE(P13))</f>
        <v>0.36336805555555551</v>
      </c>
      <c r="Q14" s="2">
        <f>SUM(VALUE(Q12),VALUE(Q13))</f>
        <v>5.208333333333333E-3</v>
      </c>
      <c r="R14" s="8">
        <f>SUM(R12:R13)</f>
        <v>593</v>
      </c>
      <c r="S14" s="2">
        <f>SUM(VALUE(S12),VALUE(S13))</f>
        <v>8.9409722222222224E-2</v>
      </c>
      <c r="T14" s="2">
        <f>S14/U14</f>
        <v>2.5618831582298633E-4</v>
      </c>
      <c r="U14" s="3">
        <f>SUM(U12:U13)</f>
        <v>349</v>
      </c>
      <c r="V14" s="2">
        <f>SUM(VALUE(V12),VALUE(V13))</f>
        <v>4.5331828703703705</v>
      </c>
      <c r="W14" s="2">
        <f>V14/X14</f>
        <v>8.5855736181257025E-3</v>
      </c>
      <c r="X14" s="8">
        <f>SUM(X12:X13)</f>
        <v>528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2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43843</v>
      </c>
      <c r="D16" s="23" t="s">
        <v>34</v>
      </c>
      <c r="E16" s="25">
        <f>C16+6</f>
        <v>43849</v>
      </c>
      <c r="F16" s="26"/>
      <c r="G16" s="27"/>
      <c r="H16" s="13"/>
      <c r="U16" s="4"/>
      <c r="V16" s="43" t="s">
        <v>36</v>
      </c>
      <c r="W16" s="44"/>
      <c r="X16" s="45">
        <f>E16+1</f>
        <v>43850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57</v>
      </c>
      <c r="I17" s="6" t="s">
        <v>7</v>
      </c>
      <c r="J17" s="6" t="s">
        <v>58</v>
      </c>
      <c r="K17" s="6" t="s">
        <v>59</v>
      </c>
      <c r="L17" s="6" t="s">
        <v>60</v>
      </c>
      <c r="M17" s="6" t="s">
        <v>61</v>
      </c>
      <c r="N17" s="6" t="s">
        <v>62</v>
      </c>
      <c r="O17" s="6" t="s">
        <v>63</v>
      </c>
      <c r="P17" s="6" t="s">
        <v>64</v>
      </c>
      <c r="Q17" s="6" t="s">
        <v>65</v>
      </c>
      <c r="R17" s="6" t="s">
        <v>66</v>
      </c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 t="s">
        <v>67</v>
      </c>
      <c r="Z17" s="32" t="s">
        <v>68</v>
      </c>
      <c r="AA17" s="32" t="s">
        <v>69</v>
      </c>
      <c r="AB17" s="32" t="s">
        <v>70</v>
      </c>
      <c r="AC17" s="32" t="s">
        <v>71</v>
      </c>
    </row>
    <row r="18" spans="1:30" x14ac:dyDescent="0.3">
      <c r="A18" s="19" t="s">
        <v>44</v>
      </c>
      <c r="B18" s="51" t="s">
        <v>844</v>
      </c>
      <c r="C18" s="40" t="s">
        <v>845</v>
      </c>
      <c r="D18" s="40" t="s">
        <v>41</v>
      </c>
      <c r="E18" s="41">
        <v>693</v>
      </c>
      <c r="F18" s="41">
        <v>40</v>
      </c>
      <c r="G18" s="40" t="s">
        <v>846</v>
      </c>
      <c r="H18" s="40" t="s">
        <v>847</v>
      </c>
      <c r="I18" s="40" t="s">
        <v>605</v>
      </c>
      <c r="J18" s="40" t="s">
        <v>593</v>
      </c>
      <c r="K18" s="40" t="s">
        <v>848</v>
      </c>
      <c r="L18" s="40" t="s">
        <v>137</v>
      </c>
      <c r="M18" s="40" t="s">
        <v>849</v>
      </c>
      <c r="N18" s="40" t="s">
        <v>40</v>
      </c>
      <c r="O18" s="40">
        <v>11</v>
      </c>
      <c r="P18" s="40" t="s">
        <v>850</v>
      </c>
      <c r="Q18" s="40" t="s">
        <v>40</v>
      </c>
      <c r="R18" s="40">
        <v>130</v>
      </c>
      <c r="S18" s="40" t="s">
        <v>847</v>
      </c>
      <c r="T18" s="40" t="s">
        <v>345</v>
      </c>
      <c r="U18" s="41">
        <v>89</v>
      </c>
      <c r="V18" s="40" t="s">
        <v>851</v>
      </c>
      <c r="W18" s="40" t="s">
        <v>852</v>
      </c>
      <c r="X18" s="42">
        <v>396</v>
      </c>
      <c r="Y18" s="42" t="s">
        <v>40</v>
      </c>
      <c r="Z18" s="42" t="s">
        <v>40</v>
      </c>
      <c r="AA18" s="42">
        <v>0</v>
      </c>
      <c r="AB18" s="42">
        <v>1</v>
      </c>
      <c r="AC18" s="42" t="s">
        <v>853</v>
      </c>
    </row>
    <row r="19" spans="1:30" x14ac:dyDescent="0.3">
      <c r="A19" s="19" t="s">
        <v>43</v>
      </c>
      <c r="B19" s="51" t="s">
        <v>835</v>
      </c>
      <c r="C19" s="40" t="s">
        <v>836</v>
      </c>
      <c r="D19" s="40" t="s">
        <v>137</v>
      </c>
      <c r="E19" s="41">
        <v>1158</v>
      </c>
      <c r="F19" s="41">
        <v>436</v>
      </c>
      <c r="G19" s="40" t="s">
        <v>837</v>
      </c>
      <c r="H19" s="40" t="s">
        <v>269</v>
      </c>
      <c r="I19" s="40" t="s">
        <v>301</v>
      </c>
      <c r="J19" s="40" t="s">
        <v>661</v>
      </c>
      <c r="K19" s="40" t="s">
        <v>838</v>
      </c>
      <c r="L19" s="40" t="s">
        <v>208</v>
      </c>
      <c r="M19" s="40" t="s">
        <v>137</v>
      </c>
      <c r="N19" s="40" t="s">
        <v>40</v>
      </c>
      <c r="O19" s="40">
        <v>1</v>
      </c>
      <c r="P19" s="40" t="s">
        <v>839</v>
      </c>
      <c r="Q19" s="40" t="s">
        <v>840</v>
      </c>
      <c r="R19" s="40">
        <v>421</v>
      </c>
      <c r="S19" s="40" t="s">
        <v>841</v>
      </c>
      <c r="T19" s="40" t="s">
        <v>103</v>
      </c>
      <c r="U19" s="41">
        <v>241</v>
      </c>
      <c r="V19" s="40" t="s">
        <v>842</v>
      </c>
      <c r="W19" s="40" t="s">
        <v>843</v>
      </c>
      <c r="X19" s="42">
        <v>112</v>
      </c>
      <c r="Y19" s="42" t="s">
        <v>40</v>
      </c>
      <c r="Z19" s="42" t="s">
        <v>40</v>
      </c>
      <c r="AA19" s="42">
        <v>0</v>
      </c>
      <c r="AB19" s="42">
        <v>0</v>
      </c>
      <c r="AC19" s="42" t="s">
        <v>823</v>
      </c>
    </row>
    <row r="20" spans="1:30" ht="15" thickBot="1" x14ac:dyDescent="0.35">
      <c r="A20" s="36"/>
      <c r="B20" s="2">
        <f>SUM(VALUE(B18),VALUE(B19))</f>
        <v>13.363495370370369</v>
      </c>
      <c r="C20" s="2">
        <f>SUM(VALUE(C18),VALUE(C19))</f>
        <v>6.2860648148148144</v>
      </c>
      <c r="D20" s="2">
        <f>(D18+D19)/2</f>
        <v>6.3657407407407402E-5</v>
      </c>
      <c r="E20" s="3">
        <f>SUM(E18:E19)</f>
        <v>1851</v>
      </c>
      <c r="F20" s="3">
        <f>SUM(F18:F19)</f>
        <v>476</v>
      </c>
      <c r="G20" s="2">
        <f>SUM(VALUE(G18),VALUE(G19))</f>
        <v>1.3003587962962961</v>
      </c>
      <c r="H20" s="2">
        <f>SUM(VALUE(H18),VALUE(H19))</f>
        <v>7.013888888888889E-2</v>
      </c>
      <c r="I20" s="2">
        <f>G20/(E20-F20)</f>
        <v>9.4571548821548808E-4</v>
      </c>
      <c r="J20" s="56">
        <f>(E20-F20)/(TEXT(B20,"[h]:mm:ss")*24)</f>
        <v>4.2871767512034404</v>
      </c>
      <c r="K20" s="2">
        <f>SUM(VALUE(K18),VALUE(K19))</f>
        <v>0.26770833333333333</v>
      </c>
      <c r="L20" s="2">
        <f>K20/E20</f>
        <v>1.4462902935350261E-4</v>
      </c>
      <c r="M20" s="2">
        <f>SUM(VALUE(M18),VALUE(M19))</f>
        <v>1.1435185185185185E-2</v>
      </c>
      <c r="N20" s="2">
        <f>SUM(VALUE(N18),VALUE(N19))</f>
        <v>0</v>
      </c>
      <c r="O20" s="8">
        <f>SUM(O18:O19)</f>
        <v>12</v>
      </c>
      <c r="P20" s="2">
        <f>SUM(VALUE(P18),VALUE(P19))</f>
        <v>0.35730324074074071</v>
      </c>
      <c r="Q20" s="2">
        <f>SUM(VALUE(Q18),VALUE(Q19))</f>
        <v>7.4305555555555548E-3</v>
      </c>
      <c r="R20" s="8">
        <f>SUM(R18:R19)</f>
        <v>551</v>
      </c>
      <c r="S20" s="2">
        <f>SUM(VALUE(S18),VALUE(S19))</f>
        <v>7.7569444444444455E-2</v>
      </c>
      <c r="T20" s="2">
        <f>S20/U20</f>
        <v>2.3505892255892258E-4</v>
      </c>
      <c r="U20" s="3">
        <f>SUM(U18:U19)</f>
        <v>330</v>
      </c>
      <c r="V20" s="2">
        <f>SUM(VALUE(V18),VALUE(V19))</f>
        <v>5.0630555555555556</v>
      </c>
      <c r="W20" s="2">
        <f>V20/X20</f>
        <v>9.9666447944006999E-3</v>
      </c>
      <c r="X20" s="8">
        <f>SUM(X18:X19)</f>
        <v>508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1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43850</v>
      </c>
      <c r="D22" s="23" t="s">
        <v>34</v>
      </c>
      <c r="E22" s="25">
        <f>C22+6</f>
        <v>43856</v>
      </c>
      <c r="F22" s="26"/>
      <c r="G22" s="27"/>
      <c r="H22" s="13"/>
      <c r="U22" s="4"/>
      <c r="V22" s="43" t="s">
        <v>36</v>
      </c>
      <c r="W22" s="44"/>
      <c r="X22" s="45">
        <f>E22+1</f>
        <v>43857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57</v>
      </c>
      <c r="I23" s="6" t="s">
        <v>7</v>
      </c>
      <c r="J23" s="6" t="s">
        <v>58</v>
      </c>
      <c r="K23" s="6" t="s">
        <v>59</v>
      </c>
      <c r="L23" s="6" t="s">
        <v>60</v>
      </c>
      <c r="M23" s="6" t="s">
        <v>61</v>
      </c>
      <c r="N23" s="6" t="s">
        <v>62</v>
      </c>
      <c r="O23" s="6" t="s">
        <v>63</v>
      </c>
      <c r="P23" s="6" t="s">
        <v>64</v>
      </c>
      <c r="Q23" s="6" t="s">
        <v>65</v>
      </c>
      <c r="R23" s="6" t="s">
        <v>66</v>
      </c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 t="s">
        <v>67</v>
      </c>
      <c r="Z23" s="32" t="s">
        <v>68</v>
      </c>
      <c r="AA23" s="32" t="s">
        <v>69</v>
      </c>
      <c r="AB23" s="32" t="s">
        <v>70</v>
      </c>
      <c r="AC23" s="32" t="s">
        <v>71</v>
      </c>
    </row>
    <row r="24" spans="1:30" x14ac:dyDescent="0.3">
      <c r="A24" s="19" t="s">
        <v>44</v>
      </c>
      <c r="B24" s="51" t="s">
        <v>866</v>
      </c>
      <c r="C24" s="40" t="s">
        <v>867</v>
      </c>
      <c r="D24" s="40" t="s">
        <v>41</v>
      </c>
      <c r="E24" s="41">
        <v>537</v>
      </c>
      <c r="F24" s="41">
        <v>35</v>
      </c>
      <c r="G24" s="40" t="s">
        <v>868</v>
      </c>
      <c r="H24" s="40" t="s">
        <v>869</v>
      </c>
      <c r="I24" s="40" t="s">
        <v>530</v>
      </c>
      <c r="J24" s="40" t="s">
        <v>870</v>
      </c>
      <c r="K24" s="40" t="s">
        <v>871</v>
      </c>
      <c r="L24" s="40" t="s">
        <v>204</v>
      </c>
      <c r="M24" s="40" t="s">
        <v>872</v>
      </c>
      <c r="N24" s="40" t="s">
        <v>40</v>
      </c>
      <c r="O24" s="40">
        <v>2</v>
      </c>
      <c r="P24" s="40" t="s">
        <v>873</v>
      </c>
      <c r="Q24" s="40" t="s">
        <v>204</v>
      </c>
      <c r="R24" s="40">
        <v>107</v>
      </c>
      <c r="S24" s="40" t="s">
        <v>874</v>
      </c>
      <c r="T24" s="40" t="s">
        <v>42</v>
      </c>
      <c r="U24" s="41">
        <v>104</v>
      </c>
      <c r="V24" s="40" t="s">
        <v>875</v>
      </c>
      <c r="W24" s="40" t="s">
        <v>876</v>
      </c>
      <c r="X24" s="42">
        <v>276</v>
      </c>
      <c r="Y24" s="42" t="s">
        <v>40</v>
      </c>
      <c r="Z24" s="42" t="s">
        <v>40</v>
      </c>
      <c r="AA24" s="42">
        <v>0</v>
      </c>
      <c r="AB24" s="42">
        <v>6</v>
      </c>
      <c r="AC24" s="42" t="s">
        <v>877</v>
      </c>
    </row>
    <row r="25" spans="1:30" x14ac:dyDescent="0.3">
      <c r="A25" s="19" t="s">
        <v>43</v>
      </c>
      <c r="B25" s="51" t="s">
        <v>854</v>
      </c>
      <c r="C25" s="40" t="s">
        <v>855</v>
      </c>
      <c r="D25" s="40" t="s">
        <v>204</v>
      </c>
      <c r="E25" s="41">
        <v>916</v>
      </c>
      <c r="F25" s="41">
        <v>353</v>
      </c>
      <c r="G25" s="40" t="s">
        <v>856</v>
      </c>
      <c r="H25" s="40" t="s">
        <v>857</v>
      </c>
      <c r="I25" s="40" t="s">
        <v>290</v>
      </c>
      <c r="J25" s="40" t="s">
        <v>302</v>
      </c>
      <c r="K25" s="40" t="s">
        <v>858</v>
      </c>
      <c r="L25" s="40" t="s">
        <v>208</v>
      </c>
      <c r="M25" s="40" t="s">
        <v>859</v>
      </c>
      <c r="N25" s="40" t="s">
        <v>40</v>
      </c>
      <c r="O25" s="40">
        <v>1</v>
      </c>
      <c r="P25" s="40" t="s">
        <v>860</v>
      </c>
      <c r="Q25" s="40" t="s">
        <v>861</v>
      </c>
      <c r="R25" s="40">
        <v>339</v>
      </c>
      <c r="S25" s="40" t="s">
        <v>862</v>
      </c>
      <c r="T25" s="40" t="s">
        <v>561</v>
      </c>
      <c r="U25" s="41">
        <v>198</v>
      </c>
      <c r="V25" s="40" t="s">
        <v>863</v>
      </c>
      <c r="W25" s="40" t="s">
        <v>864</v>
      </c>
      <c r="X25" s="42">
        <v>70</v>
      </c>
      <c r="Y25" s="42" t="s">
        <v>40</v>
      </c>
      <c r="Z25" s="42" t="s">
        <v>40</v>
      </c>
      <c r="AA25" s="42">
        <v>0</v>
      </c>
      <c r="AB25" s="42">
        <v>0</v>
      </c>
      <c r="AC25" s="42" t="s">
        <v>865</v>
      </c>
    </row>
    <row r="26" spans="1:30" ht="15" thickBot="1" x14ac:dyDescent="0.35">
      <c r="A26" s="36"/>
      <c r="B26" s="2">
        <f>SUM(VALUE(B24),VALUE(B25))</f>
        <v>11.655497685185185</v>
      </c>
      <c r="C26" s="2">
        <f>SUM(VALUE(C24),VALUE(C25))</f>
        <v>5.2358449074074072</v>
      </c>
      <c r="D26" s="2">
        <f>(D24+D25)/2</f>
        <v>7.5231481481481487E-5</v>
      </c>
      <c r="E26" s="3">
        <f>SUM(E24:E25)</f>
        <v>1453</v>
      </c>
      <c r="F26" s="3">
        <f>SUM(F24:F25)</f>
        <v>388</v>
      </c>
      <c r="G26" s="2">
        <f>SUM(VALUE(G24),VALUE(G25))</f>
        <v>0.99754629629629621</v>
      </c>
      <c r="H26" s="2">
        <f>SUM(VALUE(H24),VALUE(H25))</f>
        <v>5.4699074074074074E-2</v>
      </c>
      <c r="I26" s="2">
        <f>G26/(E26-F26)</f>
        <v>9.3666318901060677E-4</v>
      </c>
      <c r="J26" s="56">
        <f>(E26-F26)/(TEXT(B26,"[h]:mm:ss")*24)</f>
        <v>3.8072162337952506</v>
      </c>
      <c r="K26" s="2">
        <f>SUM(VALUE(K24),VALUE(K25))</f>
        <v>0.22216435185185182</v>
      </c>
      <c r="L26" s="2">
        <f>K26/E26</f>
        <v>1.52900448624812E-4</v>
      </c>
      <c r="M26" s="2">
        <f>SUM(VALUE(M24),VALUE(M25))</f>
        <v>5.7407407407407416E-3</v>
      </c>
      <c r="N26" s="2">
        <f>SUM(VALUE(N24),VALUE(N25))</f>
        <v>0</v>
      </c>
      <c r="O26" s="8">
        <f>SUM(O24:O25)</f>
        <v>3</v>
      </c>
      <c r="P26" s="2">
        <f>SUM(VALUE(P24),VALUE(P25))</f>
        <v>0.28905092592592596</v>
      </c>
      <c r="Q26" s="2">
        <f>SUM(VALUE(Q24),VALUE(Q25))</f>
        <v>5.9722222222222208E-3</v>
      </c>
      <c r="R26" s="8">
        <f>SUM(R24:R25)</f>
        <v>446</v>
      </c>
      <c r="S26" s="2">
        <f>SUM(VALUE(S24),VALUE(S25))</f>
        <v>6.0671296296296293E-2</v>
      </c>
      <c r="T26" s="2">
        <f>S26/U26</f>
        <v>2.0089833210694137E-4</v>
      </c>
      <c r="U26" s="3">
        <f>SUM(U24:U25)</f>
        <v>302</v>
      </c>
      <c r="V26" s="2">
        <f>SUM(VALUE(V24),VALUE(V25))</f>
        <v>4.8444791666666669</v>
      </c>
      <c r="W26" s="2">
        <f>V26/X26</f>
        <v>1.4001384874759153E-2</v>
      </c>
      <c r="X26" s="8">
        <f>SUM(X24:X25)</f>
        <v>346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6</v>
      </c>
      <c r="AC26" s="8"/>
      <c r="AD26" s="1" t="s">
        <v>14</v>
      </c>
    </row>
    <row r="27" spans="1:30" x14ac:dyDescent="0.3">
      <c r="A27" s="36"/>
    </row>
    <row r="33" spans="1:30" s="28" customFormat="1" ht="15" thickBot="1" x14ac:dyDescent="0.35">
      <c r="A33" s="38"/>
      <c r="B33" s="29"/>
      <c r="C33" s="29"/>
      <c r="D33" s="29"/>
      <c r="E33" s="30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29"/>
      <c r="W33" s="29"/>
      <c r="X33" s="30"/>
      <c r="Y33" s="30"/>
      <c r="Z33" s="30"/>
      <c r="AA33" s="30"/>
      <c r="AB33" s="30"/>
      <c r="AC33" s="30"/>
      <c r="AD33" s="31"/>
    </row>
    <row r="34" spans="1:30" ht="15" hidden="1" thickBot="1" x14ac:dyDescent="0.35"/>
    <row r="35" spans="1:30" ht="15" hidden="1" thickBot="1" x14ac:dyDescent="0.35"/>
    <row r="36" spans="1:30" ht="15" hidden="1" thickBot="1" x14ac:dyDescent="0.35"/>
    <row r="37" spans="1:30" ht="15" hidden="1" thickBot="1" x14ac:dyDescent="0.35"/>
    <row r="38" spans="1:30" ht="15" hidden="1" thickBot="1" x14ac:dyDescent="0.35"/>
    <row r="39" spans="1:30" ht="15" hidden="1" thickBot="1" x14ac:dyDescent="0.35"/>
    <row r="40" spans="1:30" x14ac:dyDescent="0.3">
      <c r="U40" s="72" t="s">
        <v>15</v>
      </c>
      <c r="V40" s="73"/>
      <c r="W40" s="73"/>
      <c r="X40" s="9">
        <f>SUM(S14,S20,S26,Feb!S8,S38)/SUM(U14,U20,U26,Feb!U8,U38)</f>
        <v>2.4245747749204811E-4</v>
      </c>
      <c r="Y40" s="34"/>
      <c r="Z40" s="34"/>
      <c r="AA40" s="34"/>
      <c r="AB40" s="34"/>
      <c r="AC40" s="34"/>
    </row>
    <row r="41" spans="1:30" ht="15" thickBot="1" x14ac:dyDescent="0.35">
      <c r="U41" s="74" t="s">
        <v>16</v>
      </c>
      <c r="V41" s="75"/>
      <c r="W41" s="75"/>
      <c r="X41" s="12">
        <f>IFERROR((S14+S20+S26+Feb!S8+S38)/(B14+B20+B26+Feb!B8+B38),0)</f>
        <v>6.6114984899422911E-3</v>
      </c>
      <c r="Y41" s="35"/>
      <c r="Z41" s="35"/>
      <c r="AA41" s="35"/>
      <c r="AB41" s="35"/>
      <c r="AC41" s="35"/>
    </row>
    <row r="42" spans="1:30" x14ac:dyDescent="0.3">
      <c r="U42" s="72" t="s">
        <v>17</v>
      </c>
      <c r="V42" s="73"/>
      <c r="W42" s="73"/>
      <c r="X42" s="10">
        <f>IFERROR((X14+X20+X26+Feb!X8+X38)/(E14+E20+E26+Feb!E8+E38+X14+X20+X26+Feb!X8+X38),0)</f>
        <v>0.21006765279211101</v>
      </c>
      <c r="Y42" s="35"/>
      <c r="Z42" s="35"/>
      <c r="AA42" s="35"/>
      <c r="AB42" s="35"/>
      <c r="AC42" s="35"/>
    </row>
    <row r="43" spans="1:30" ht="15" thickBot="1" x14ac:dyDescent="0.35">
      <c r="U43" s="76" t="s">
        <v>18</v>
      </c>
      <c r="V43" s="77"/>
      <c r="W43" s="77"/>
      <c r="X43" s="11">
        <f>SUM(V14,V20,V26,Feb!V8,V38)/SUM(X14,X20,X26,Feb!X8,X38)</f>
        <v>1.0354708727559435E-2</v>
      </c>
      <c r="Y43" s="34"/>
      <c r="Z43" s="34"/>
      <c r="AA43" s="34"/>
      <c r="AB43" s="34"/>
      <c r="AC43" s="34"/>
    </row>
  </sheetData>
  <mergeCells count="5">
    <mergeCell ref="U40:W40"/>
    <mergeCell ref="U41:W41"/>
    <mergeCell ref="U42:W42"/>
    <mergeCell ref="U43:W43"/>
    <mergeCell ref="B1:X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2" zoomScaleNormal="100" workbookViewId="0">
      <selection activeCell="AK9" sqref="AK9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88671875" bestFit="1" customWidth="1"/>
    <col min="4" max="4" width="9.33203125" bestFit="1" customWidth="1"/>
    <col min="5" max="5" width="11.88671875" bestFit="1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1.8867187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0"/>
      <c r="Z1" s="20"/>
      <c r="AA1" s="20"/>
      <c r="AB1" s="20"/>
      <c r="AC1" s="20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Jan!E22+1</f>
        <v>43857</v>
      </c>
      <c r="D4" s="23" t="s">
        <v>34</v>
      </c>
      <c r="E4" s="25">
        <f>C4+6</f>
        <v>43863</v>
      </c>
      <c r="F4" s="26"/>
      <c r="G4" s="27"/>
      <c r="H4" s="13"/>
      <c r="U4" s="4"/>
      <c r="V4" s="43" t="s">
        <v>36</v>
      </c>
      <c r="W4" s="44"/>
      <c r="X4" s="45">
        <f>E4+1</f>
        <v>43864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57</v>
      </c>
      <c r="I5" s="6" t="s">
        <v>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62</v>
      </c>
      <c r="O5" s="6" t="s">
        <v>63</v>
      </c>
      <c r="P5" s="6" t="s">
        <v>64</v>
      </c>
      <c r="Q5" s="6" t="s">
        <v>65</v>
      </c>
      <c r="R5" s="6" t="s">
        <v>66</v>
      </c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 t="s">
        <v>67</v>
      </c>
      <c r="Z5" s="32" t="s">
        <v>68</v>
      </c>
      <c r="AA5" s="32" t="s">
        <v>69</v>
      </c>
      <c r="AB5" s="32" t="s">
        <v>70</v>
      </c>
      <c r="AC5" s="32" t="s">
        <v>71</v>
      </c>
    </row>
    <row r="6" spans="1:30" x14ac:dyDescent="0.3">
      <c r="A6" s="19" t="s">
        <v>44</v>
      </c>
      <c r="B6" s="51" t="s">
        <v>889</v>
      </c>
      <c r="C6" s="40" t="s">
        <v>890</v>
      </c>
      <c r="D6" s="40" t="s">
        <v>41</v>
      </c>
      <c r="E6" s="41">
        <v>615</v>
      </c>
      <c r="F6" s="41">
        <v>37</v>
      </c>
      <c r="G6" s="40" t="s">
        <v>891</v>
      </c>
      <c r="H6" s="40" t="s">
        <v>892</v>
      </c>
      <c r="I6" s="40" t="s">
        <v>827</v>
      </c>
      <c r="J6" s="40" t="s">
        <v>51</v>
      </c>
      <c r="K6" s="40" t="s">
        <v>893</v>
      </c>
      <c r="L6" s="40" t="s">
        <v>47</v>
      </c>
      <c r="M6" s="40" t="s">
        <v>163</v>
      </c>
      <c r="N6" s="40" t="s">
        <v>40</v>
      </c>
      <c r="O6" s="40">
        <v>3</v>
      </c>
      <c r="P6" s="40" t="s">
        <v>894</v>
      </c>
      <c r="Q6" s="40" t="s">
        <v>333</v>
      </c>
      <c r="R6" s="40">
        <v>116</v>
      </c>
      <c r="S6" s="40" t="s">
        <v>895</v>
      </c>
      <c r="T6" s="40" t="s">
        <v>208</v>
      </c>
      <c r="U6" s="41">
        <v>99</v>
      </c>
      <c r="V6" s="40" t="s">
        <v>896</v>
      </c>
      <c r="W6" s="40" t="s">
        <v>897</v>
      </c>
      <c r="X6" s="42">
        <v>335</v>
      </c>
      <c r="Y6" s="42" t="s">
        <v>40</v>
      </c>
      <c r="Z6" s="42" t="s">
        <v>40</v>
      </c>
      <c r="AA6" s="42">
        <v>0</v>
      </c>
      <c r="AB6" s="42">
        <v>6</v>
      </c>
      <c r="AC6" s="42" t="s">
        <v>898</v>
      </c>
    </row>
    <row r="7" spans="1:30" x14ac:dyDescent="0.3">
      <c r="A7" s="19" t="s">
        <v>43</v>
      </c>
      <c r="B7" s="51" t="s">
        <v>878</v>
      </c>
      <c r="C7" s="40" t="s">
        <v>879</v>
      </c>
      <c r="D7" s="40" t="s">
        <v>204</v>
      </c>
      <c r="E7" s="41">
        <v>1150</v>
      </c>
      <c r="F7" s="41">
        <v>378</v>
      </c>
      <c r="G7" s="40" t="s">
        <v>880</v>
      </c>
      <c r="H7" s="40" t="s">
        <v>881</v>
      </c>
      <c r="I7" s="40" t="s">
        <v>179</v>
      </c>
      <c r="J7" s="40" t="s">
        <v>882</v>
      </c>
      <c r="K7" s="40" t="s">
        <v>883</v>
      </c>
      <c r="L7" s="40" t="s">
        <v>208</v>
      </c>
      <c r="M7" s="40" t="s">
        <v>40</v>
      </c>
      <c r="N7" s="40" t="s">
        <v>40</v>
      </c>
      <c r="O7" s="40">
        <v>0</v>
      </c>
      <c r="P7" s="40" t="s">
        <v>884</v>
      </c>
      <c r="Q7" s="40" t="s">
        <v>885</v>
      </c>
      <c r="R7" s="40">
        <v>409</v>
      </c>
      <c r="S7" s="40" t="s">
        <v>886</v>
      </c>
      <c r="T7" s="40" t="s">
        <v>226</v>
      </c>
      <c r="U7" s="41">
        <v>294</v>
      </c>
      <c r="V7" s="40" t="s">
        <v>887</v>
      </c>
      <c r="W7" s="40" t="s">
        <v>524</v>
      </c>
      <c r="X7" s="42">
        <v>115</v>
      </c>
      <c r="Y7" s="42" t="s">
        <v>40</v>
      </c>
      <c r="Z7" s="42" t="s">
        <v>40</v>
      </c>
      <c r="AA7" s="42">
        <v>0</v>
      </c>
      <c r="AB7" s="42">
        <v>2</v>
      </c>
      <c r="AC7" s="42" t="s">
        <v>888</v>
      </c>
    </row>
    <row r="8" spans="1:30" ht="15" thickBot="1" x14ac:dyDescent="0.35">
      <c r="A8" s="36"/>
      <c r="B8" s="2">
        <f>SUM(VALUE(B6),VALUE(B7))</f>
        <v>13.025173611111111</v>
      </c>
      <c r="C8" s="2">
        <f>SUM(VALUE(C6),VALUE(C7))</f>
        <v>6.5847106481481479</v>
      </c>
      <c r="D8" s="2">
        <f>(D6+D7)/2</f>
        <v>7.5231481481481487E-5</v>
      </c>
      <c r="E8" s="3">
        <f>SUM(E6:E7)</f>
        <v>1765</v>
      </c>
      <c r="F8" s="3">
        <f>SUM(F6:F7)</f>
        <v>415</v>
      </c>
      <c r="G8" s="2">
        <f>SUM(VALUE(G6),VALUE(G7))</f>
        <v>1.2197453703703705</v>
      </c>
      <c r="H8" s="2">
        <f>SUM(VALUE(H6),VALUE(H7))</f>
        <v>9.975694444444444E-2</v>
      </c>
      <c r="I8" s="2">
        <f>G8/(E8-F8)</f>
        <v>9.0351508916323737E-4</v>
      </c>
      <c r="J8" s="56">
        <f>(E8-F8)/(TEXT(B8,"[h]:mm:ss")*24)</f>
        <v>4.3185604798400528</v>
      </c>
      <c r="K8" s="2">
        <f>SUM(VALUE(K6),VALUE(K7))</f>
        <v>0.27135416666666667</v>
      </c>
      <c r="L8" s="2">
        <f>K8/E8</f>
        <v>1.5374173748819642E-4</v>
      </c>
      <c r="M8" s="2">
        <f>SUM(VALUE(M6),VALUE(M7))</f>
        <v>1.3425925925925925E-3</v>
      </c>
      <c r="N8" s="2">
        <f>SUM(VALUE(N6),VALUE(N7))</f>
        <v>0</v>
      </c>
      <c r="O8" s="8">
        <f>SUM(O6:O7)</f>
        <v>3</v>
      </c>
      <c r="P8" s="2">
        <f>SUM(VALUE(P6),VALUE(P7))</f>
        <v>0.31342592592592589</v>
      </c>
      <c r="Q8" s="2">
        <f>SUM(VALUE(Q6),VALUE(Q7))</f>
        <v>5.7291666666666654E-3</v>
      </c>
      <c r="R8" s="8">
        <f>SUM(R6:R7)</f>
        <v>525</v>
      </c>
      <c r="S8" s="2">
        <f>SUM(VALUE(S6),VALUE(S7))</f>
        <v>0.10548611111111111</v>
      </c>
      <c r="T8" s="2">
        <f>S8/U8</f>
        <v>2.6841249646593156E-4</v>
      </c>
      <c r="U8" s="3">
        <f>SUM(U6:U7)</f>
        <v>393</v>
      </c>
      <c r="V8" s="2">
        <f>SUM(VALUE(V6),VALUE(V7))</f>
        <v>4.5291087962962964</v>
      </c>
      <c r="W8" s="2">
        <f>V8/X8</f>
        <v>1.006468621399177E-2</v>
      </c>
      <c r="X8" s="8">
        <f>SUM(X6:X7)</f>
        <v>450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8</v>
      </c>
      <c r="AC8" s="8"/>
      <c r="AD8" s="1" t="s">
        <v>14</v>
      </c>
    </row>
    <row r="9" spans="1:30" ht="15" thickBot="1" x14ac:dyDescent="0.35">
      <c r="A9" s="36"/>
    </row>
    <row r="10" spans="1:30" ht="24" customHeight="1" thickBot="1" x14ac:dyDescent="0.35">
      <c r="A10" s="21"/>
      <c r="B10" s="22" t="s">
        <v>35</v>
      </c>
      <c r="C10" s="24">
        <f>Feb!E4+1</f>
        <v>43864</v>
      </c>
      <c r="D10" s="23" t="s">
        <v>34</v>
      </c>
      <c r="E10" s="25">
        <f>C10+6</f>
        <v>43870</v>
      </c>
      <c r="F10" s="26"/>
      <c r="G10" s="27"/>
      <c r="H10" s="13"/>
      <c r="V10" s="43" t="s">
        <v>36</v>
      </c>
      <c r="W10" s="44"/>
      <c r="X10" s="45">
        <f>E10+1</f>
        <v>43871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/>
      <c r="K11" s="6"/>
      <c r="L11" s="6"/>
      <c r="M11" s="6"/>
      <c r="N11" s="6"/>
      <c r="O11" s="6"/>
      <c r="P11" s="6"/>
      <c r="Q11" s="6"/>
      <c r="R11" s="6"/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/>
      <c r="Z11" s="32"/>
      <c r="AA11" s="32"/>
      <c r="AB11" s="32"/>
      <c r="AC11" s="32"/>
    </row>
    <row r="12" spans="1:30" x14ac:dyDescent="0.3">
      <c r="A12" s="19" t="s">
        <v>44</v>
      </c>
      <c r="B12" s="39" t="s">
        <v>899</v>
      </c>
      <c r="C12" s="40" t="s">
        <v>900</v>
      </c>
      <c r="D12" s="40" t="s">
        <v>41</v>
      </c>
      <c r="E12" s="41">
        <v>640</v>
      </c>
      <c r="F12" s="41">
        <v>38</v>
      </c>
      <c r="G12" s="40" t="s">
        <v>901</v>
      </c>
      <c r="H12" s="40" t="s">
        <v>902</v>
      </c>
      <c r="I12" s="40" t="s">
        <v>304</v>
      </c>
      <c r="J12" s="40" t="s">
        <v>593</v>
      </c>
      <c r="K12" s="40" t="s">
        <v>903</v>
      </c>
      <c r="L12" s="40" t="s">
        <v>47</v>
      </c>
      <c r="M12" s="40" t="s">
        <v>904</v>
      </c>
      <c r="N12" s="40" t="s">
        <v>85</v>
      </c>
      <c r="O12" s="40">
        <v>7</v>
      </c>
      <c r="P12" s="40" t="s">
        <v>905</v>
      </c>
      <c r="Q12" s="40" t="s">
        <v>906</v>
      </c>
      <c r="R12" s="40">
        <v>126</v>
      </c>
      <c r="S12" s="40" t="s">
        <v>907</v>
      </c>
      <c r="T12" s="40" t="s">
        <v>908</v>
      </c>
      <c r="U12" s="41">
        <v>103</v>
      </c>
      <c r="V12" s="40" t="s">
        <v>909</v>
      </c>
      <c r="W12" s="40" t="s">
        <v>910</v>
      </c>
      <c r="X12" s="42">
        <v>343</v>
      </c>
      <c r="Y12" s="33" t="s">
        <v>40</v>
      </c>
      <c r="Z12" s="33" t="s">
        <v>40</v>
      </c>
      <c r="AA12" s="33">
        <v>0</v>
      </c>
      <c r="AB12" s="33">
        <v>2</v>
      </c>
      <c r="AC12" s="33" t="s">
        <v>911</v>
      </c>
    </row>
    <row r="13" spans="1:30" x14ac:dyDescent="0.3">
      <c r="A13" s="19" t="s">
        <v>43</v>
      </c>
      <c r="B13" s="39" t="s">
        <v>912</v>
      </c>
      <c r="C13" s="40" t="s">
        <v>913</v>
      </c>
      <c r="D13" s="40" t="s">
        <v>47</v>
      </c>
      <c r="E13" s="41">
        <v>1078</v>
      </c>
      <c r="F13" s="41">
        <v>340</v>
      </c>
      <c r="G13" s="40" t="s">
        <v>914</v>
      </c>
      <c r="H13" s="40" t="s">
        <v>915</v>
      </c>
      <c r="I13" s="40" t="s">
        <v>333</v>
      </c>
      <c r="J13" s="40" t="s">
        <v>353</v>
      </c>
      <c r="K13" s="40" t="s">
        <v>916</v>
      </c>
      <c r="L13" s="40" t="s">
        <v>208</v>
      </c>
      <c r="M13" s="40" t="s">
        <v>917</v>
      </c>
      <c r="N13" s="40" t="s">
        <v>918</v>
      </c>
      <c r="O13" s="40">
        <v>4</v>
      </c>
      <c r="P13" s="40" t="s">
        <v>919</v>
      </c>
      <c r="Q13" s="40" t="s">
        <v>920</v>
      </c>
      <c r="R13" s="40">
        <v>410</v>
      </c>
      <c r="S13" s="40" t="s">
        <v>921</v>
      </c>
      <c r="T13" s="40" t="s">
        <v>922</v>
      </c>
      <c r="U13" s="41">
        <v>218</v>
      </c>
      <c r="V13" s="40" t="s">
        <v>923</v>
      </c>
      <c r="W13" s="40" t="s">
        <v>924</v>
      </c>
      <c r="X13" s="42">
        <v>106</v>
      </c>
      <c r="Y13" s="33" t="s">
        <v>40</v>
      </c>
      <c r="Z13" s="33" t="s">
        <v>40</v>
      </c>
      <c r="AA13" s="33">
        <v>0</v>
      </c>
      <c r="AB13" s="33">
        <v>1</v>
      </c>
      <c r="AC13" s="33" t="s">
        <v>925</v>
      </c>
    </row>
    <row r="14" spans="1:30" ht="15" thickBot="1" x14ac:dyDescent="0.35">
      <c r="A14" s="36"/>
      <c r="B14" s="2">
        <f>SUM(VALUE(B12),VALUE(B13))</f>
        <v>12.831481481481482</v>
      </c>
      <c r="C14" s="2">
        <f>SUM(VALUE(C12),VALUE(C13))</f>
        <v>6.2546296296296298</v>
      </c>
      <c r="D14" s="2">
        <f>(D12+D13)/2</f>
        <v>6.9444444444444444E-5</v>
      </c>
      <c r="E14" s="3">
        <f>SUM(E12:E13)</f>
        <v>1718</v>
      </c>
      <c r="F14" s="3">
        <f>SUM(F12:F13)</f>
        <v>378</v>
      </c>
      <c r="G14" s="2">
        <f>SUM(VALUE(G12),VALUE(G13))</f>
        <v>1.3086226851851852</v>
      </c>
      <c r="H14" s="2">
        <f>SUM(VALUE(H12),VALUE(H13))</f>
        <v>0.11488425925925926</v>
      </c>
      <c r="I14" s="2">
        <f>G14/(E14-F14)</f>
        <v>9.7658409342178004E-4</v>
      </c>
      <c r="J14" s="56">
        <f>(E14-F14)/(TEXT(B14,"[h]:mm:ss")*24)</f>
        <v>4.3512772405830562</v>
      </c>
      <c r="K14" s="2">
        <f>SUM(VALUE(K12),VALUE(K13))</f>
        <v>0.26527777777777778</v>
      </c>
      <c r="L14" s="2">
        <f>K14/E14</f>
        <v>1.54410813607554E-4</v>
      </c>
      <c r="M14" s="2">
        <f>SUM(VALUE(M12),VALUE(M13))</f>
        <v>1.2372685185185184E-2</v>
      </c>
      <c r="N14" s="2">
        <f>SUM(VALUE(N12),VALUE(N13))</f>
        <v>5.9027777777777789E-4</v>
      </c>
      <c r="O14" s="8">
        <f>SUM(O12:O13)</f>
        <v>11</v>
      </c>
      <c r="P14" s="2">
        <f>SUM(VALUE(P12),VALUE(P13))</f>
        <v>0.33329861111111114</v>
      </c>
      <c r="Q14" s="2">
        <f>SUM(VALUE(Q12),VALUE(Q13))</f>
        <v>5.9722222222222225E-3</v>
      </c>
      <c r="R14" s="8">
        <f>SUM(R12:R13)</f>
        <v>536</v>
      </c>
      <c r="S14" s="2">
        <f>SUM(VALUE(S12),VALUE(S13))</f>
        <v>0.12144675925925927</v>
      </c>
      <c r="T14" s="2">
        <f>S14/U14</f>
        <v>3.783388138917734E-4</v>
      </c>
      <c r="U14" s="3">
        <f>SUM(U12:U13)</f>
        <v>321</v>
      </c>
      <c r="V14" s="2">
        <f>SUM(VALUE(V12),VALUE(V13))</f>
        <v>4.5358333333333336</v>
      </c>
      <c r="W14" s="2">
        <f>V14/X14</f>
        <v>1.0102078693392726E-2</v>
      </c>
      <c r="X14" s="8">
        <f>SUM(X12:X13)</f>
        <v>449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3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43871</v>
      </c>
      <c r="D16" s="23" t="s">
        <v>34</v>
      </c>
      <c r="E16" s="25">
        <f>C16+6</f>
        <v>43877</v>
      </c>
      <c r="F16" s="26"/>
      <c r="G16" s="27"/>
      <c r="H16" s="13"/>
      <c r="U16" s="4"/>
      <c r="V16" s="43" t="s">
        <v>36</v>
      </c>
      <c r="W16" s="44"/>
      <c r="X16" s="45">
        <f>E16+1</f>
        <v>43878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/>
      <c r="I17" s="6" t="s">
        <v>7</v>
      </c>
      <c r="J17" s="6"/>
      <c r="K17" s="6"/>
      <c r="L17" s="6"/>
      <c r="M17" s="6"/>
      <c r="N17" s="6"/>
      <c r="O17" s="6"/>
      <c r="P17" s="6"/>
      <c r="Q17" s="6"/>
      <c r="R17" s="6"/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/>
      <c r="Z17" s="32"/>
      <c r="AA17" s="32"/>
      <c r="AB17" s="32"/>
      <c r="AC17" s="32"/>
    </row>
    <row r="18" spans="1:30" x14ac:dyDescent="0.3">
      <c r="A18" s="19" t="s">
        <v>44</v>
      </c>
      <c r="B18" s="39" t="s">
        <v>938</v>
      </c>
      <c r="C18" s="40" t="s">
        <v>939</v>
      </c>
      <c r="D18" s="40" t="s">
        <v>48</v>
      </c>
      <c r="E18" s="41">
        <v>602</v>
      </c>
      <c r="F18" s="41">
        <v>28</v>
      </c>
      <c r="G18" s="40" t="s">
        <v>940</v>
      </c>
      <c r="H18" s="40" t="s">
        <v>941</v>
      </c>
      <c r="I18" s="40" t="s">
        <v>745</v>
      </c>
      <c r="J18" s="40" t="s">
        <v>51</v>
      </c>
      <c r="K18" s="40" t="s">
        <v>942</v>
      </c>
      <c r="L18" s="40" t="s">
        <v>166</v>
      </c>
      <c r="M18" s="40" t="s">
        <v>943</v>
      </c>
      <c r="N18" s="40" t="s">
        <v>40</v>
      </c>
      <c r="O18" s="40">
        <v>15</v>
      </c>
      <c r="P18" s="40" t="s">
        <v>944</v>
      </c>
      <c r="Q18" s="40" t="s">
        <v>38</v>
      </c>
      <c r="R18" s="40">
        <v>158</v>
      </c>
      <c r="S18" s="40" t="s">
        <v>945</v>
      </c>
      <c r="T18" s="40" t="s">
        <v>241</v>
      </c>
      <c r="U18" s="41">
        <v>84</v>
      </c>
      <c r="V18" s="40" t="s">
        <v>946</v>
      </c>
      <c r="W18" s="40" t="s">
        <v>947</v>
      </c>
      <c r="X18" s="42">
        <v>277</v>
      </c>
      <c r="Y18" s="33" t="s">
        <v>40</v>
      </c>
      <c r="Z18" s="33" t="s">
        <v>40</v>
      </c>
      <c r="AA18" s="33">
        <v>0</v>
      </c>
      <c r="AB18" s="33">
        <v>2</v>
      </c>
      <c r="AC18" s="33" t="s">
        <v>948</v>
      </c>
    </row>
    <row r="19" spans="1:30" x14ac:dyDescent="0.3">
      <c r="A19" s="19" t="s">
        <v>43</v>
      </c>
      <c r="B19" s="39" t="s">
        <v>926</v>
      </c>
      <c r="C19" s="40" t="s">
        <v>927</v>
      </c>
      <c r="D19" s="40" t="s">
        <v>137</v>
      </c>
      <c r="E19" s="41">
        <v>964</v>
      </c>
      <c r="F19" s="41">
        <v>376</v>
      </c>
      <c r="G19" s="40" t="s">
        <v>928</v>
      </c>
      <c r="H19" s="40" t="s">
        <v>929</v>
      </c>
      <c r="I19" s="40" t="s">
        <v>301</v>
      </c>
      <c r="J19" s="40" t="s">
        <v>593</v>
      </c>
      <c r="K19" s="40" t="s">
        <v>930</v>
      </c>
      <c r="L19" s="40" t="s">
        <v>931</v>
      </c>
      <c r="M19" s="40" t="s">
        <v>40</v>
      </c>
      <c r="N19" s="40" t="s">
        <v>40</v>
      </c>
      <c r="O19" s="40">
        <v>0</v>
      </c>
      <c r="P19" s="40" t="s">
        <v>932</v>
      </c>
      <c r="Q19" s="40" t="s">
        <v>933</v>
      </c>
      <c r="R19" s="40">
        <v>425</v>
      </c>
      <c r="S19" s="40" t="s">
        <v>934</v>
      </c>
      <c r="T19" s="40" t="s">
        <v>249</v>
      </c>
      <c r="U19" s="41">
        <v>208</v>
      </c>
      <c r="V19" s="40" t="s">
        <v>935</v>
      </c>
      <c r="W19" s="40" t="s">
        <v>936</v>
      </c>
      <c r="X19" s="42">
        <v>143</v>
      </c>
      <c r="Y19" s="33" t="s">
        <v>40</v>
      </c>
      <c r="Z19" s="33" t="s">
        <v>40</v>
      </c>
      <c r="AA19" s="33">
        <v>0</v>
      </c>
      <c r="AB19" s="33">
        <v>89</v>
      </c>
      <c r="AC19" s="33" t="s">
        <v>937</v>
      </c>
    </row>
    <row r="20" spans="1:30" ht="15" thickBot="1" x14ac:dyDescent="0.35">
      <c r="A20" s="36"/>
      <c r="B20" s="2">
        <f>SUM(VALUE(B18),VALUE(B19))</f>
        <v>15.586354166666666</v>
      </c>
      <c r="C20" s="2">
        <f>SUM(VALUE(C18),VALUE(C19))</f>
        <v>7.3874421296296298</v>
      </c>
      <c r="D20" s="2">
        <f>(D18+D19)/2</f>
        <v>5.7870370370370373E-5</v>
      </c>
      <c r="E20" s="3">
        <f>SUM(E18:E19)</f>
        <v>1566</v>
      </c>
      <c r="F20" s="3">
        <f>SUM(F18:F19)</f>
        <v>404</v>
      </c>
      <c r="G20" s="2">
        <f>SUM(VALUE(G18),VALUE(G19))</f>
        <v>1.153900462962963</v>
      </c>
      <c r="H20" s="2">
        <f>SUM(VALUE(H18),VALUE(H19))</f>
        <v>8.4386574074074072E-2</v>
      </c>
      <c r="I20" s="2">
        <f>G20/(E20-F20)</f>
        <v>9.93029658315803E-4</v>
      </c>
      <c r="J20" s="56">
        <f>(E20-F20)/(TEXT(B20,"[h]:mm:ss")*24)</f>
        <v>3.1063497049368771</v>
      </c>
      <c r="K20" s="2">
        <f>SUM(VALUE(K18),VALUE(K19))</f>
        <v>0.26027777777777777</v>
      </c>
      <c r="L20" s="2">
        <f>K20/E20</f>
        <v>1.662054775081595E-4</v>
      </c>
      <c r="M20" s="2">
        <f>SUM(VALUE(M18),VALUE(M19))</f>
        <v>1.9212962962962963E-2</v>
      </c>
      <c r="N20" s="2">
        <f>SUM(VALUE(N18),VALUE(N19))</f>
        <v>0</v>
      </c>
      <c r="O20" s="8">
        <f>SUM(O18:O19)</f>
        <v>15</v>
      </c>
      <c r="P20" s="2">
        <f>SUM(VALUE(P18),VALUE(P19))</f>
        <v>0.39755787037037038</v>
      </c>
      <c r="Q20" s="2">
        <f>SUM(VALUE(Q18),VALUE(Q19))</f>
        <v>3.8773148148148148E-3</v>
      </c>
      <c r="R20" s="8">
        <f>SUM(R18:R19)</f>
        <v>583</v>
      </c>
      <c r="S20" s="2">
        <f>SUM(VALUE(S18),VALUE(S19))</f>
        <v>8.8263888888888892E-2</v>
      </c>
      <c r="T20" s="2">
        <f>S20/U20</f>
        <v>3.0227359208523591E-4</v>
      </c>
      <c r="U20" s="3">
        <f>SUM(U18:U19)</f>
        <v>292</v>
      </c>
      <c r="V20" s="2">
        <f>SUM(VALUE(V18),VALUE(V19))</f>
        <v>6.2796990740740739</v>
      </c>
      <c r="W20" s="2">
        <f>V20/X20</f>
        <v>1.4951664462081128E-2</v>
      </c>
      <c r="X20" s="8">
        <f>SUM(X18:X19)</f>
        <v>420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91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43878</v>
      </c>
      <c r="D22" s="23" t="s">
        <v>34</v>
      </c>
      <c r="E22" s="25">
        <f>C22+6</f>
        <v>43884</v>
      </c>
      <c r="F22" s="26"/>
      <c r="G22" s="27"/>
      <c r="H22" s="13"/>
      <c r="U22" s="4"/>
      <c r="V22" s="43" t="s">
        <v>36</v>
      </c>
      <c r="W22" s="44"/>
      <c r="X22" s="45">
        <f>E22+1</f>
        <v>43885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/>
      <c r="I23" s="6" t="s">
        <v>7</v>
      </c>
      <c r="J23" s="6"/>
      <c r="K23" s="6"/>
      <c r="L23" s="6"/>
      <c r="M23" s="6"/>
      <c r="N23" s="6"/>
      <c r="O23" s="6"/>
      <c r="P23" s="6"/>
      <c r="Q23" s="6"/>
      <c r="R23" s="6"/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/>
      <c r="Z23" s="32"/>
      <c r="AA23" s="32"/>
      <c r="AB23" s="32"/>
      <c r="AC23" s="32"/>
    </row>
    <row r="24" spans="1:30" x14ac:dyDescent="0.3">
      <c r="A24" s="19" t="s">
        <v>44</v>
      </c>
      <c r="B24" s="39" t="s">
        <v>962</v>
      </c>
      <c r="C24" s="40" t="s">
        <v>963</v>
      </c>
      <c r="D24" s="40" t="s">
        <v>41</v>
      </c>
      <c r="E24" s="41">
        <v>561</v>
      </c>
      <c r="F24" s="41">
        <v>23</v>
      </c>
      <c r="G24" s="40" t="s">
        <v>964</v>
      </c>
      <c r="H24" s="40" t="s">
        <v>965</v>
      </c>
      <c r="I24" s="40" t="s">
        <v>966</v>
      </c>
      <c r="J24" s="40" t="s">
        <v>365</v>
      </c>
      <c r="K24" s="40" t="s">
        <v>300</v>
      </c>
      <c r="L24" s="40" t="s">
        <v>47</v>
      </c>
      <c r="M24" s="40" t="s">
        <v>967</v>
      </c>
      <c r="N24" s="40" t="s">
        <v>239</v>
      </c>
      <c r="O24" s="40">
        <v>12</v>
      </c>
      <c r="P24" s="40" t="s">
        <v>968</v>
      </c>
      <c r="Q24" s="40" t="s">
        <v>969</v>
      </c>
      <c r="R24" s="40">
        <v>138</v>
      </c>
      <c r="S24" s="40" t="s">
        <v>970</v>
      </c>
      <c r="T24" s="40" t="s">
        <v>42</v>
      </c>
      <c r="U24" s="41">
        <v>61</v>
      </c>
      <c r="V24" s="40" t="s">
        <v>971</v>
      </c>
      <c r="W24" s="40" t="s">
        <v>972</v>
      </c>
      <c r="X24" s="42">
        <v>295</v>
      </c>
      <c r="Y24" s="33" t="s">
        <v>40</v>
      </c>
      <c r="Z24" s="33" t="s">
        <v>40</v>
      </c>
      <c r="AA24" s="33">
        <v>0</v>
      </c>
      <c r="AB24" s="33">
        <v>4</v>
      </c>
      <c r="AC24" s="33" t="s">
        <v>973</v>
      </c>
    </row>
    <row r="25" spans="1:30" x14ac:dyDescent="0.3">
      <c r="A25" s="19" t="s">
        <v>43</v>
      </c>
      <c r="B25" s="39" t="s">
        <v>949</v>
      </c>
      <c r="C25" s="40" t="s">
        <v>950</v>
      </c>
      <c r="D25" s="40" t="s">
        <v>38</v>
      </c>
      <c r="E25" s="41">
        <v>1039</v>
      </c>
      <c r="F25" s="41">
        <v>428</v>
      </c>
      <c r="G25" s="40" t="s">
        <v>951</v>
      </c>
      <c r="H25" s="40" t="s">
        <v>952</v>
      </c>
      <c r="I25" s="40" t="s">
        <v>186</v>
      </c>
      <c r="J25" s="40" t="s">
        <v>51</v>
      </c>
      <c r="K25" s="40" t="s">
        <v>953</v>
      </c>
      <c r="L25" s="40" t="s">
        <v>141</v>
      </c>
      <c r="M25" s="40" t="s">
        <v>954</v>
      </c>
      <c r="N25" s="40" t="s">
        <v>955</v>
      </c>
      <c r="O25" s="40">
        <v>2</v>
      </c>
      <c r="P25" s="40" t="s">
        <v>956</v>
      </c>
      <c r="Q25" s="40" t="s">
        <v>957</v>
      </c>
      <c r="R25" s="40">
        <v>342</v>
      </c>
      <c r="S25" s="40" t="s">
        <v>958</v>
      </c>
      <c r="T25" s="40" t="s">
        <v>226</v>
      </c>
      <c r="U25" s="41">
        <v>178</v>
      </c>
      <c r="V25" s="40" t="s">
        <v>959</v>
      </c>
      <c r="W25" s="40" t="s">
        <v>960</v>
      </c>
      <c r="X25" s="42">
        <v>161</v>
      </c>
      <c r="Y25" s="33" t="s">
        <v>40</v>
      </c>
      <c r="Z25" s="33" t="s">
        <v>40</v>
      </c>
      <c r="AA25" s="33">
        <v>0</v>
      </c>
      <c r="AB25" s="33">
        <v>78</v>
      </c>
      <c r="AC25" s="33" t="s">
        <v>961</v>
      </c>
    </row>
    <row r="26" spans="1:30" ht="15" thickBot="1" x14ac:dyDescent="0.35">
      <c r="A26" s="36"/>
      <c r="B26" s="2">
        <f>SUM(VALUE(B24),VALUE(B25))</f>
        <v>18.060023148148147</v>
      </c>
      <c r="C26" s="2">
        <f>SUM(VALUE(C24),VALUE(C25))</f>
        <v>8.9201041666666665</v>
      </c>
      <c r="D26" s="2">
        <f>(D24+D25)/2</f>
        <v>5.208333333333333E-5</v>
      </c>
      <c r="E26" s="3">
        <f>SUM(E24:E25)</f>
        <v>1600</v>
      </c>
      <c r="F26" s="3">
        <f>SUM(F24:F25)</f>
        <v>451</v>
      </c>
      <c r="G26" s="2">
        <f>SUM(VALUE(G24),VALUE(G25))</f>
        <v>1.076689814814815</v>
      </c>
      <c r="H26" s="2">
        <f>SUM(VALUE(H24),VALUE(H25))</f>
        <v>5.9074074074074077E-2</v>
      </c>
      <c r="I26" s="2">
        <f>G26/(E26-F26)</f>
        <v>9.3706685362473022E-4</v>
      </c>
      <c r="J26" s="56">
        <f>(E26-F26)/(TEXT(B26,"[h]:mm:ss")*24)</f>
        <v>2.6508825380386649</v>
      </c>
      <c r="K26" s="2">
        <f>SUM(VALUE(K24),VALUE(K25))</f>
        <v>0.23822916666666669</v>
      </c>
      <c r="L26" s="2">
        <f>K26/E26</f>
        <v>1.4889322916666667E-4</v>
      </c>
      <c r="M26" s="2">
        <f>SUM(VALUE(M24),VALUE(M25))</f>
        <v>1.6215277777777776E-2</v>
      </c>
      <c r="N26" s="2">
        <f>SUM(VALUE(N24),VALUE(N25))</f>
        <v>1.9791666666666664E-3</v>
      </c>
      <c r="O26" s="8">
        <f>SUM(O24:O25)</f>
        <v>14</v>
      </c>
      <c r="P26" s="2">
        <f>SUM(VALUE(P24),VALUE(P25))</f>
        <v>0.30990740740740741</v>
      </c>
      <c r="Q26" s="2">
        <f>SUM(VALUE(Q24),VALUE(Q25))</f>
        <v>2.5462962962962961E-3</v>
      </c>
      <c r="R26" s="8">
        <f>SUM(R24:R25)</f>
        <v>480</v>
      </c>
      <c r="S26" s="2">
        <f>SUM(VALUE(S24),VALUE(S25))</f>
        <v>6.3599537037037038E-2</v>
      </c>
      <c r="T26" s="2">
        <f>S26/U26</f>
        <v>2.6610684952735163E-4</v>
      </c>
      <c r="U26" s="3">
        <f>SUM(U24:U25)</f>
        <v>239</v>
      </c>
      <c r="V26" s="2">
        <f>SUM(VALUE(V24),VALUE(V25))</f>
        <v>7.4352777777777783</v>
      </c>
      <c r="W26" s="2">
        <f>V26/X26</f>
        <v>1.6305433723196882E-2</v>
      </c>
      <c r="X26" s="8">
        <f>SUM(X24:X25)</f>
        <v>456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82</v>
      </c>
      <c r="AC26" s="8"/>
      <c r="AD26" s="1" t="s">
        <v>14</v>
      </c>
    </row>
    <row r="27" spans="1:30" x14ac:dyDescent="0.3">
      <c r="A27" s="36"/>
    </row>
    <row r="33" spans="1:30" s="28" customFormat="1" ht="15" thickBot="1" x14ac:dyDescent="0.35">
      <c r="A33" s="38"/>
      <c r="B33" s="29"/>
      <c r="C33" s="29"/>
      <c r="D33" s="29"/>
      <c r="E33" s="30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0"/>
      <c r="V33" s="29"/>
      <c r="W33" s="29"/>
      <c r="X33" s="30"/>
      <c r="Y33" s="30"/>
      <c r="Z33" s="30"/>
      <c r="AA33" s="30"/>
      <c r="AB33" s="30"/>
      <c r="AC33" s="30"/>
      <c r="AD33" s="31"/>
    </row>
    <row r="34" spans="1:30" ht="15" hidden="1" thickBot="1" x14ac:dyDescent="0.35"/>
    <row r="35" spans="1:30" ht="15" hidden="1" thickBot="1" x14ac:dyDescent="0.35"/>
    <row r="36" spans="1:30" ht="15" hidden="1" thickBot="1" x14ac:dyDescent="0.35"/>
    <row r="37" spans="1:30" ht="15" hidden="1" thickBot="1" x14ac:dyDescent="0.35"/>
    <row r="38" spans="1:30" ht="15" hidden="1" thickBot="1" x14ac:dyDescent="0.35"/>
    <row r="39" spans="1:30" ht="15" hidden="1" thickBot="1" x14ac:dyDescent="0.35"/>
    <row r="40" spans="1:30" x14ac:dyDescent="0.3">
      <c r="U40" s="72" t="s">
        <v>15</v>
      </c>
      <c r="V40" s="73"/>
      <c r="W40" s="73"/>
      <c r="X40" s="9">
        <f>SUM(S14,S20,S26,Mar!S8,S38)/SUM(U14,U20,U26,Mar!U8,U38)</f>
        <v>2.9703523379433623E-4</v>
      </c>
      <c r="Y40" s="34"/>
      <c r="Z40" s="34"/>
      <c r="AA40" s="34"/>
      <c r="AB40" s="34"/>
      <c r="AC40" s="34"/>
    </row>
    <row r="41" spans="1:30" ht="15" thickBot="1" x14ac:dyDescent="0.35">
      <c r="U41" s="74" t="s">
        <v>16</v>
      </c>
      <c r="V41" s="75"/>
      <c r="W41" s="75"/>
      <c r="X41" s="12">
        <f>IFERROR((S14+S20+S26+Mar!S8+S38)/(B14+B20+B26+Mar!B8+B38),0)</f>
        <v>5.5059711147697685E-3</v>
      </c>
      <c r="Y41" s="35"/>
      <c r="Z41" s="35"/>
      <c r="AA41" s="35"/>
      <c r="AB41" s="35"/>
      <c r="AC41" s="35"/>
    </row>
    <row r="42" spans="1:30" x14ac:dyDescent="0.3">
      <c r="U42" s="72" t="s">
        <v>17</v>
      </c>
      <c r="V42" s="73"/>
      <c r="W42" s="73"/>
      <c r="X42" s="10">
        <f>IFERROR((X14+X20+X26+Mar!X8+X38)/(E14+E20+E26+Mar!E8+E38+X14+X20+X26+Mar!X8+X38),0)</f>
        <v>0.21793522740558868</v>
      </c>
      <c r="Y42" s="35"/>
      <c r="Z42" s="35"/>
      <c r="AA42" s="35"/>
      <c r="AB42" s="35"/>
      <c r="AC42" s="35"/>
    </row>
    <row r="43" spans="1:30" ht="15" thickBot="1" x14ac:dyDescent="0.35">
      <c r="U43" s="76" t="s">
        <v>18</v>
      </c>
      <c r="V43" s="77"/>
      <c r="W43" s="77"/>
      <c r="X43" s="11">
        <f>SUM(V14,V20,V26,Mar!V8,V38)/SUM(X14,X20,X26,Mar!X8,X38)</f>
        <v>1.3439772591797806E-2</v>
      </c>
      <c r="Y43" s="34"/>
      <c r="Z43" s="34"/>
      <c r="AA43" s="34"/>
      <c r="AB43" s="34"/>
      <c r="AC43" s="34"/>
    </row>
  </sheetData>
  <mergeCells count="5">
    <mergeCell ref="U40:W40"/>
    <mergeCell ref="U41:W41"/>
    <mergeCell ref="U42:W42"/>
    <mergeCell ref="U43:W43"/>
    <mergeCell ref="B1:X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Normal="100" workbookViewId="0">
      <selection activeCell="AE14" sqref="AE14"/>
    </sheetView>
  </sheetViews>
  <sheetFormatPr defaultRowHeight="14.4" x14ac:dyDescent="0.3"/>
  <cols>
    <col min="1" max="1" width="11.33203125" bestFit="1" customWidth="1"/>
    <col min="2" max="2" width="10.109375" bestFit="1" customWidth="1"/>
    <col min="3" max="3" width="11.33203125" customWidth="1"/>
    <col min="4" max="4" width="9.33203125" bestFit="1" customWidth="1"/>
    <col min="5" max="5" width="11.33203125" customWidth="1"/>
    <col min="6" max="6" width="8.33203125" customWidth="1"/>
    <col min="7" max="7" width="10" bestFit="1" customWidth="1"/>
    <col min="8" max="8" width="10.6640625" hidden="1" customWidth="1"/>
    <col min="9" max="9" width="10.109375" bestFit="1" customWidth="1"/>
    <col min="10" max="18" width="10.6640625" hidden="1" customWidth="1"/>
    <col min="19" max="20" width="8.5546875" bestFit="1" customWidth="1"/>
    <col min="21" max="21" width="7.88671875" bestFit="1" customWidth="1"/>
    <col min="22" max="23" width="8.5546875" bestFit="1" customWidth="1"/>
    <col min="24" max="24" width="10.6640625" bestFit="1" customWidth="1"/>
    <col min="25" max="29" width="0" hidden="1" customWidth="1"/>
  </cols>
  <sheetData>
    <row r="1" spans="1:30" ht="23.4" x14ac:dyDescent="0.3">
      <c r="B1" s="70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46"/>
      <c r="Z1" s="46"/>
      <c r="AA1" s="46"/>
      <c r="AB1" s="46"/>
      <c r="AC1" s="46"/>
    </row>
    <row r="2" spans="1:30" ht="23.4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4"/>
      <c r="Z2" s="4"/>
      <c r="AA2" s="4"/>
      <c r="AB2" s="4"/>
      <c r="AC2" s="4"/>
    </row>
    <row r="3" spans="1:30" ht="15" thickBot="1" x14ac:dyDescent="0.35"/>
    <row r="4" spans="1:30" ht="24" customHeight="1" thickBot="1" x14ac:dyDescent="0.35">
      <c r="A4" s="37"/>
      <c r="B4" s="22" t="s">
        <v>35</v>
      </c>
      <c r="C4" s="24">
        <f>Feb!E22+1</f>
        <v>43885</v>
      </c>
      <c r="D4" s="23" t="s">
        <v>34</v>
      </c>
      <c r="E4" s="25">
        <f>C4+6</f>
        <v>43891</v>
      </c>
      <c r="F4" s="26"/>
      <c r="G4" s="27"/>
      <c r="H4" s="13"/>
      <c r="U4" s="4"/>
      <c r="V4" s="43" t="s">
        <v>36</v>
      </c>
      <c r="W4" s="44"/>
      <c r="X4" s="45">
        <f>E4+1</f>
        <v>43892</v>
      </c>
      <c r="Y4" s="4"/>
      <c r="Z4" s="4"/>
      <c r="AA4" s="4"/>
      <c r="AB4" s="4"/>
      <c r="AC4" s="4"/>
    </row>
    <row r="5" spans="1:30" ht="45.6" x14ac:dyDescent="0.3">
      <c r="A5" s="36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/>
      <c r="I5" s="6" t="s">
        <v>7</v>
      </c>
      <c r="J5" s="6"/>
      <c r="K5" s="6"/>
      <c r="L5" s="6"/>
      <c r="M5" s="6"/>
      <c r="N5" s="6"/>
      <c r="O5" s="6"/>
      <c r="P5" s="6"/>
      <c r="Q5" s="6"/>
      <c r="R5" s="6"/>
      <c r="S5" s="6" t="s">
        <v>8</v>
      </c>
      <c r="T5" s="6" t="s">
        <v>9</v>
      </c>
      <c r="U5" s="6" t="s">
        <v>10</v>
      </c>
      <c r="V5" s="6" t="s">
        <v>11</v>
      </c>
      <c r="W5" s="6" t="s">
        <v>12</v>
      </c>
      <c r="X5" s="7" t="s">
        <v>13</v>
      </c>
      <c r="Y5" s="32"/>
      <c r="Z5" s="32"/>
      <c r="AA5" s="32"/>
      <c r="AB5" s="32"/>
      <c r="AC5" s="32"/>
    </row>
    <row r="6" spans="1:30" x14ac:dyDescent="0.3">
      <c r="A6" s="19" t="s">
        <v>44</v>
      </c>
      <c r="B6" s="39" t="s">
        <v>974</v>
      </c>
      <c r="C6" s="40" t="s">
        <v>975</v>
      </c>
      <c r="D6" s="40" t="s">
        <v>48</v>
      </c>
      <c r="E6" s="41">
        <v>676</v>
      </c>
      <c r="F6" s="41">
        <v>33</v>
      </c>
      <c r="G6" s="40" t="s">
        <v>976</v>
      </c>
      <c r="H6" s="40" t="s">
        <v>977</v>
      </c>
      <c r="I6" s="40" t="s">
        <v>304</v>
      </c>
      <c r="J6" s="40" t="s">
        <v>593</v>
      </c>
      <c r="K6" s="40" t="s">
        <v>978</v>
      </c>
      <c r="L6" s="40" t="s">
        <v>137</v>
      </c>
      <c r="M6" s="40" t="s">
        <v>979</v>
      </c>
      <c r="N6" s="40" t="s">
        <v>40</v>
      </c>
      <c r="O6" s="40">
        <v>15</v>
      </c>
      <c r="P6" s="40" t="s">
        <v>980</v>
      </c>
      <c r="Q6" s="40" t="s">
        <v>53</v>
      </c>
      <c r="R6" s="40">
        <v>126</v>
      </c>
      <c r="S6" s="40" t="s">
        <v>981</v>
      </c>
      <c r="T6" s="40" t="s">
        <v>437</v>
      </c>
      <c r="U6" s="41">
        <v>101</v>
      </c>
      <c r="V6" s="40" t="s">
        <v>982</v>
      </c>
      <c r="W6" s="40" t="s">
        <v>983</v>
      </c>
      <c r="X6" s="42">
        <v>381</v>
      </c>
      <c r="Y6" s="33" t="s">
        <v>40</v>
      </c>
      <c r="Z6" s="33" t="s">
        <v>40</v>
      </c>
      <c r="AA6" s="33">
        <v>0</v>
      </c>
      <c r="AB6" s="33">
        <v>2</v>
      </c>
      <c r="AC6" s="33" t="s">
        <v>984</v>
      </c>
    </row>
    <row r="7" spans="1:30" x14ac:dyDescent="0.3">
      <c r="A7" s="19" t="s">
        <v>43</v>
      </c>
      <c r="B7" s="39" t="s">
        <v>985</v>
      </c>
      <c r="C7" s="40" t="s">
        <v>986</v>
      </c>
      <c r="D7" s="40" t="s">
        <v>41</v>
      </c>
      <c r="E7" s="41">
        <v>1129</v>
      </c>
      <c r="F7" s="41">
        <v>443</v>
      </c>
      <c r="G7" s="40" t="s">
        <v>987</v>
      </c>
      <c r="H7" s="40" t="s">
        <v>988</v>
      </c>
      <c r="I7" s="40" t="s">
        <v>249</v>
      </c>
      <c r="J7" s="40" t="s">
        <v>235</v>
      </c>
      <c r="K7" s="40" t="s">
        <v>989</v>
      </c>
      <c r="L7" s="40" t="s">
        <v>53</v>
      </c>
      <c r="M7" s="40" t="s">
        <v>990</v>
      </c>
      <c r="N7" s="40" t="s">
        <v>40</v>
      </c>
      <c r="O7" s="40">
        <v>2</v>
      </c>
      <c r="P7" s="40" t="s">
        <v>991</v>
      </c>
      <c r="Q7" s="40" t="s">
        <v>992</v>
      </c>
      <c r="R7" s="40">
        <v>454</v>
      </c>
      <c r="S7" s="40" t="s">
        <v>993</v>
      </c>
      <c r="T7" s="40" t="s">
        <v>308</v>
      </c>
      <c r="U7" s="41">
        <v>228</v>
      </c>
      <c r="V7" s="40" t="s">
        <v>994</v>
      </c>
      <c r="W7" s="40" t="s">
        <v>995</v>
      </c>
      <c r="X7" s="42">
        <v>158</v>
      </c>
      <c r="Y7" s="33" t="s">
        <v>40</v>
      </c>
      <c r="Z7" s="33" t="s">
        <v>40</v>
      </c>
      <c r="AA7" s="33">
        <v>0</v>
      </c>
      <c r="AB7" s="33">
        <v>58</v>
      </c>
      <c r="AC7" s="33" t="s">
        <v>996</v>
      </c>
    </row>
    <row r="8" spans="1:30" ht="15" thickBot="1" x14ac:dyDescent="0.35">
      <c r="A8" s="36"/>
      <c r="B8" s="2">
        <f>SUM(VALUE(B6),VALUE(B7))</f>
        <v>17.234537037037036</v>
      </c>
      <c r="C8" s="2">
        <f>SUM(VALUE(C6),VALUE(C7))</f>
        <v>8.4067476851851861</v>
      </c>
      <c r="D8" s="2">
        <f>(D6+D7)/2</f>
        <v>4.0509259259259258E-5</v>
      </c>
      <c r="E8" s="3">
        <f>SUM(E6:E7)</f>
        <v>1805</v>
      </c>
      <c r="F8" s="3">
        <f>SUM(F6:F7)</f>
        <v>476</v>
      </c>
      <c r="G8" s="2">
        <f>SUM(VALUE(G6),VALUE(G7))</f>
        <v>1.3223611111111111</v>
      </c>
      <c r="H8" s="2">
        <f>SUM(VALUE(H6),VALUE(H7))</f>
        <v>7.5208333333333335E-2</v>
      </c>
      <c r="I8" s="2">
        <f>G8/(E8-F8)</f>
        <v>9.9500459827773602E-4</v>
      </c>
      <c r="J8" s="56">
        <f>(E8-F8)/(TEXT(B8,"[h]:mm:ss")*24)</f>
        <v>3.2130250949589811</v>
      </c>
      <c r="K8" s="2">
        <f>SUM(VALUE(K6),VALUE(K7))</f>
        <v>0.23484953703703704</v>
      </c>
      <c r="L8" s="2">
        <f>K8/E8</f>
        <v>1.3011054683492357E-4</v>
      </c>
      <c r="M8" s="2">
        <f>SUM(VALUE(M6),VALUE(M7))</f>
        <v>2.3298611111111107E-2</v>
      </c>
      <c r="N8" s="2">
        <f>SUM(VALUE(N6),VALUE(N7))</f>
        <v>0</v>
      </c>
      <c r="O8" s="8">
        <f>SUM(O6:O7)</f>
        <v>17</v>
      </c>
      <c r="P8" s="2">
        <f>SUM(VALUE(P6),VALUE(P7))</f>
        <v>0.36886574074074074</v>
      </c>
      <c r="Q8" s="2">
        <f>SUM(VALUE(Q6),VALUE(Q7))</f>
        <v>2.2800925925925922E-3</v>
      </c>
      <c r="R8" s="8">
        <f>SUM(R6:R7)</f>
        <v>580</v>
      </c>
      <c r="S8" s="2">
        <f>SUM(VALUE(S6),VALUE(S7))</f>
        <v>7.7488425925925919E-2</v>
      </c>
      <c r="T8" s="2">
        <f>S8/U8</f>
        <v>2.3552713047393897E-4</v>
      </c>
      <c r="U8" s="3">
        <f>SUM(U6:U7)</f>
        <v>329</v>
      </c>
      <c r="V8" s="2">
        <f>SUM(VALUE(V6),VALUE(V7))</f>
        <v>6.8009259259259256</v>
      </c>
      <c r="W8" s="2">
        <f>V8/X8</f>
        <v>1.2617673331959046E-2</v>
      </c>
      <c r="X8" s="8">
        <f>SUM(X6:X7)</f>
        <v>539</v>
      </c>
      <c r="Y8" s="2">
        <f>SUM(VALUE(Y6),VALUE(Y7))</f>
        <v>0</v>
      </c>
      <c r="Z8" s="57" t="e">
        <f>Y8/AA8</f>
        <v>#DIV/0!</v>
      </c>
      <c r="AA8" s="8">
        <f>SUM(AA6:AA7)</f>
        <v>0</v>
      </c>
      <c r="AB8" s="8">
        <f>SUM(AB6:AB7)</f>
        <v>60</v>
      </c>
      <c r="AC8" s="8"/>
      <c r="AD8" s="1" t="s">
        <v>14</v>
      </c>
    </row>
    <row r="9" spans="1:30" ht="15" thickBot="1" x14ac:dyDescent="0.35">
      <c r="A9" s="36"/>
    </row>
    <row r="10" spans="1:30" ht="24" customHeight="1" thickBot="1" x14ac:dyDescent="0.35">
      <c r="A10" s="21"/>
      <c r="B10" s="22" t="s">
        <v>35</v>
      </c>
      <c r="C10" s="24">
        <f>Mar!E4+1</f>
        <v>43892</v>
      </c>
      <c r="D10" s="23" t="s">
        <v>34</v>
      </c>
      <c r="E10" s="25">
        <f>C10+6</f>
        <v>43898</v>
      </c>
      <c r="F10" s="26"/>
      <c r="G10" s="27"/>
      <c r="H10" s="13"/>
      <c r="V10" s="43" t="s">
        <v>36</v>
      </c>
      <c r="W10" s="44"/>
      <c r="X10" s="45">
        <f>E10+1</f>
        <v>43899</v>
      </c>
    </row>
    <row r="11" spans="1:30" ht="45.6" x14ac:dyDescent="0.3">
      <c r="B11" s="5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/>
      <c r="K11" s="6"/>
      <c r="L11" s="6"/>
      <c r="M11" s="6"/>
      <c r="N11" s="6"/>
      <c r="O11" s="6"/>
      <c r="P11" s="6"/>
      <c r="Q11" s="6"/>
      <c r="R11" s="6"/>
      <c r="S11" s="6" t="s">
        <v>8</v>
      </c>
      <c r="T11" s="6" t="s">
        <v>9</v>
      </c>
      <c r="U11" s="6" t="s">
        <v>10</v>
      </c>
      <c r="V11" s="6" t="s">
        <v>11</v>
      </c>
      <c r="W11" s="6" t="s">
        <v>12</v>
      </c>
      <c r="X11" s="7" t="s">
        <v>13</v>
      </c>
      <c r="Y11" s="32"/>
      <c r="Z11" s="32"/>
      <c r="AA11" s="32"/>
      <c r="AB11" s="32"/>
      <c r="AC11" s="32"/>
    </row>
    <row r="12" spans="1:30" x14ac:dyDescent="0.3">
      <c r="A12" s="19" t="s">
        <v>44</v>
      </c>
      <c r="B12" s="39" t="s">
        <v>1008</v>
      </c>
      <c r="C12" s="40" t="s">
        <v>1009</v>
      </c>
      <c r="D12" s="40" t="s">
        <v>41</v>
      </c>
      <c r="E12" s="41">
        <v>674</v>
      </c>
      <c r="F12" s="41">
        <v>31</v>
      </c>
      <c r="G12" s="40" t="s">
        <v>1010</v>
      </c>
      <c r="H12" s="40" t="s">
        <v>1011</v>
      </c>
      <c r="I12" s="40" t="s">
        <v>304</v>
      </c>
      <c r="J12" s="40" t="s">
        <v>365</v>
      </c>
      <c r="K12" s="40" t="s">
        <v>1012</v>
      </c>
      <c r="L12" s="40" t="s">
        <v>204</v>
      </c>
      <c r="M12" s="40" t="s">
        <v>1013</v>
      </c>
      <c r="N12" s="40" t="s">
        <v>40</v>
      </c>
      <c r="O12" s="40">
        <v>16</v>
      </c>
      <c r="P12" s="40" t="s">
        <v>1014</v>
      </c>
      <c r="Q12" s="40" t="s">
        <v>1015</v>
      </c>
      <c r="R12" s="40">
        <v>171</v>
      </c>
      <c r="S12" s="40" t="s">
        <v>1016</v>
      </c>
      <c r="T12" s="40" t="s">
        <v>931</v>
      </c>
      <c r="U12" s="41">
        <v>98</v>
      </c>
      <c r="V12" s="40" t="s">
        <v>1017</v>
      </c>
      <c r="W12" s="40" t="s">
        <v>1018</v>
      </c>
      <c r="X12" s="42">
        <v>307</v>
      </c>
      <c r="Y12" s="33" t="s">
        <v>40</v>
      </c>
      <c r="Z12" s="33" t="s">
        <v>40</v>
      </c>
      <c r="AA12" s="33">
        <v>0</v>
      </c>
      <c r="AB12" s="33">
        <v>2</v>
      </c>
      <c r="AC12" s="33" t="s">
        <v>1019</v>
      </c>
    </row>
    <row r="13" spans="1:30" x14ac:dyDescent="0.3">
      <c r="A13" s="19" t="s">
        <v>43</v>
      </c>
      <c r="B13" s="39" t="s">
        <v>997</v>
      </c>
      <c r="C13" s="40" t="s">
        <v>998</v>
      </c>
      <c r="D13" s="40" t="s">
        <v>38</v>
      </c>
      <c r="E13" s="41">
        <v>1130</v>
      </c>
      <c r="F13" s="41">
        <v>389</v>
      </c>
      <c r="G13" s="40" t="s">
        <v>999</v>
      </c>
      <c r="H13" s="40" t="s">
        <v>1000</v>
      </c>
      <c r="I13" s="40" t="s">
        <v>969</v>
      </c>
      <c r="J13" s="40" t="s">
        <v>51</v>
      </c>
      <c r="K13" s="40" t="s">
        <v>1001</v>
      </c>
      <c r="L13" s="40" t="s">
        <v>208</v>
      </c>
      <c r="M13" s="40" t="s">
        <v>1002</v>
      </c>
      <c r="N13" s="40" t="s">
        <v>40</v>
      </c>
      <c r="O13" s="40">
        <v>9</v>
      </c>
      <c r="P13" s="40" t="s">
        <v>1003</v>
      </c>
      <c r="Q13" s="40" t="s">
        <v>1004</v>
      </c>
      <c r="R13" s="40">
        <v>443</v>
      </c>
      <c r="S13" s="40" t="s">
        <v>1005</v>
      </c>
      <c r="T13" s="40" t="s">
        <v>249</v>
      </c>
      <c r="U13" s="41">
        <v>256</v>
      </c>
      <c r="V13" s="40" t="s">
        <v>1006</v>
      </c>
      <c r="W13" s="40" t="s">
        <v>895</v>
      </c>
      <c r="X13" s="42">
        <v>213</v>
      </c>
      <c r="Y13" s="33" t="s">
        <v>40</v>
      </c>
      <c r="Z13" s="33" t="s">
        <v>40</v>
      </c>
      <c r="AA13" s="33">
        <v>0</v>
      </c>
      <c r="AB13" s="33">
        <v>89</v>
      </c>
      <c r="AC13" s="33" t="s">
        <v>1007</v>
      </c>
    </row>
    <row r="14" spans="1:30" ht="15" thickBot="1" x14ac:dyDescent="0.35">
      <c r="A14" s="36"/>
      <c r="B14" s="2">
        <f>SUM(VALUE(B12),VALUE(B13))</f>
        <v>21.698101851851852</v>
      </c>
      <c r="C14" s="2">
        <f>SUM(VALUE(C12),VALUE(C13))</f>
        <v>9.0912152777777777</v>
      </c>
      <c r="D14" s="2">
        <f>(D12+D13)/2</f>
        <v>5.208333333333333E-5</v>
      </c>
      <c r="E14" s="3">
        <f>SUM(E12:E13)</f>
        <v>1804</v>
      </c>
      <c r="F14" s="3">
        <f>SUM(F12:F13)</f>
        <v>420</v>
      </c>
      <c r="G14" s="2">
        <f>SUM(VALUE(G12),VALUE(G13))</f>
        <v>1.4075925925925925</v>
      </c>
      <c r="H14" s="2">
        <f>SUM(VALUE(H12),VALUE(H13))</f>
        <v>0.10817129629629631</v>
      </c>
      <c r="I14" s="2">
        <f>G14/(E14-F14)</f>
        <v>1.0170466709484051E-3</v>
      </c>
      <c r="J14" s="56">
        <f>(E14-F14)/(TEXT(B14,"[h]:mm:ss")*24)</f>
        <v>2.657682550316955</v>
      </c>
      <c r="K14" s="2">
        <f>SUM(VALUE(K12),VALUE(K13))</f>
        <v>0.28444444444444444</v>
      </c>
      <c r="L14" s="2">
        <f>K14/E14</f>
        <v>1.5767430401576743E-4</v>
      </c>
      <c r="M14" s="2">
        <f>SUM(VALUE(M12),VALUE(M13))</f>
        <v>2.5416666666666667E-2</v>
      </c>
      <c r="N14" s="2">
        <f>SUM(VALUE(N12),VALUE(N13))</f>
        <v>0</v>
      </c>
      <c r="O14" s="8">
        <f>SUM(O12:O13)</f>
        <v>25</v>
      </c>
      <c r="P14" s="2">
        <f>SUM(VALUE(P12),VALUE(P13))</f>
        <v>0.40214120370370365</v>
      </c>
      <c r="Q14" s="2">
        <f>SUM(VALUE(Q12),VALUE(Q13))</f>
        <v>4.2708333333333331E-3</v>
      </c>
      <c r="R14" s="8">
        <f>SUM(R12:R13)</f>
        <v>614</v>
      </c>
      <c r="S14" s="2">
        <f>SUM(VALUE(S12),VALUE(S13))</f>
        <v>0.11244212962962963</v>
      </c>
      <c r="T14" s="2">
        <f>S14/U14</f>
        <v>3.1763313454697637E-4</v>
      </c>
      <c r="U14" s="3">
        <f>SUM(U12:U13)</f>
        <v>354</v>
      </c>
      <c r="V14" s="2">
        <f>SUM(VALUE(V12),VALUE(V13))</f>
        <v>10.374849537037036</v>
      </c>
      <c r="W14" s="2">
        <f>V14/X14</f>
        <v>1.9951633725071225E-2</v>
      </c>
      <c r="X14" s="8">
        <f>SUM(X12:X13)</f>
        <v>520</v>
      </c>
      <c r="Y14" s="2">
        <f>SUM(VALUE(Y12),VALUE(Y13))</f>
        <v>0</v>
      </c>
      <c r="Z14" s="57" t="e">
        <f>Y14/AA14</f>
        <v>#DIV/0!</v>
      </c>
      <c r="AA14" s="8">
        <f>SUM(AA12:AA13)</f>
        <v>0</v>
      </c>
      <c r="AB14" s="8">
        <f>SUM(AB12:AB13)</f>
        <v>91</v>
      </c>
      <c r="AC14" s="8"/>
      <c r="AD14" s="1" t="s">
        <v>14</v>
      </c>
    </row>
    <row r="15" spans="1:30" ht="15" thickBot="1" x14ac:dyDescent="0.35">
      <c r="A15" s="36"/>
    </row>
    <row r="16" spans="1:30" ht="24" customHeight="1" thickBot="1" x14ac:dyDescent="0.35">
      <c r="A16" s="37"/>
      <c r="B16" s="22" t="s">
        <v>35</v>
      </c>
      <c r="C16" s="24">
        <f>E10+1</f>
        <v>43899</v>
      </c>
      <c r="D16" s="23" t="s">
        <v>34</v>
      </c>
      <c r="E16" s="25">
        <f>C16+6</f>
        <v>43905</v>
      </c>
      <c r="F16" s="26"/>
      <c r="G16" s="27"/>
      <c r="H16" s="13"/>
      <c r="U16" s="4"/>
      <c r="V16" s="43" t="s">
        <v>36</v>
      </c>
      <c r="W16" s="44"/>
      <c r="X16" s="45">
        <f>E16+1</f>
        <v>43906</v>
      </c>
      <c r="Y16" s="4"/>
      <c r="Z16" s="4"/>
      <c r="AA16" s="4"/>
      <c r="AB16" s="4"/>
      <c r="AC16" s="4"/>
    </row>
    <row r="17" spans="1:30" ht="45.6" x14ac:dyDescent="0.3">
      <c r="A17" s="36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/>
      <c r="I17" s="6" t="s">
        <v>7</v>
      </c>
      <c r="J17" s="6"/>
      <c r="K17" s="6"/>
      <c r="L17" s="6"/>
      <c r="M17" s="6"/>
      <c r="N17" s="6"/>
      <c r="O17" s="6"/>
      <c r="P17" s="6"/>
      <c r="Q17" s="6"/>
      <c r="R17" s="6"/>
      <c r="S17" s="6" t="s">
        <v>8</v>
      </c>
      <c r="T17" s="6" t="s">
        <v>9</v>
      </c>
      <c r="U17" s="6" t="s">
        <v>10</v>
      </c>
      <c r="V17" s="6" t="s">
        <v>11</v>
      </c>
      <c r="W17" s="6" t="s">
        <v>12</v>
      </c>
      <c r="X17" s="7" t="s">
        <v>13</v>
      </c>
      <c r="Y17" s="32"/>
      <c r="Z17" s="32"/>
      <c r="AA17" s="32"/>
      <c r="AB17" s="32"/>
      <c r="AC17" s="32"/>
    </row>
    <row r="18" spans="1:30" x14ac:dyDescent="0.3">
      <c r="A18" s="19" t="s">
        <v>44</v>
      </c>
      <c r="B18" s="39"/>
      <c r="C18" s="40"/>
      <c r="D18" s="40"/>
      <c r="E18" s="41"/>
      <c r="F18" s="41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40"/>
      <c r="W18" s="40"/>
      <c r="X18" s="42"/>
      <c r="Y18" s="33" t="s">
        <v>40</v>
      </c>
      <c r="Z18" s="33" t="s">
        <v>40</v>
      </c>
      <c r="AA18" s="33">
        <v>0</v>
      </c>
      <c r="AB18" s="33">
        <v>0</v>
      </c>
      <c r="AC18" s="33" t="s">
        <v>80</v>
      </c>
    </row>
    <row r="19" spans="1:30" x14ac:dyDescent="0.3">
      <c r="A19" s="19" t="s">
        <v>43</v>
      </c>
      <c r="B19" s="39"/>
      <c r="C19" s="40"/>
      <c r="D19" s="40"/>
      <c r="E19" s="41"/>
      <c r="F19" s="41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40"/>
      <c r="W19" s="40"/>
      <c r="X19" s="42"/>
      <c r="Y19" s="33" t="s">
        <v>40</v>
      </c>
      <c r="Z19" s="33" t="s">
        <v>40</v>
      </c>
      <c r="AA19" s="33">
        <v>0</v>
      </c>
      <c r="AB19" s="33">
        <v>0</v>
      </c>
      <c r="AC19" s="33" t="s">
        <v>81</v>
      </c>
    </row>
    <row r="20" spans="1:30" ht="15" thickBot="1" x14ac:dyDescent="0.35">
      <c r="A20" s="36"/>
      <c r="B20" s="2">
        <f>SUM(VALUE(B18),VALUE(B19))</f>
        <v>0</v>
      </c>
      <c r="C20" s="2">
        <f>SUM(VALUE(C18),VALUE(C19))</f>
        <v>0</v>
      </c>
      <c r="D20" s="2">
        <f>(D18+D19)/2</f>
        <v>0</v>
      </c>
      <c r="E20" s="3">
        <f>SUM(E18:E19)</f>
        <v>0</v>
      </c>
      <c r="F20" s="3">
        <f>SUM(F18:F19)</f>
        <v>0</v>
      </c>
      <c r="G20" s="2">
        <f>SUM(VALUE(G18),VALUE(G19))</f>
        <v>0</v>
      </c>
      <c r="H20" s="2">
        <f>SUM(VALUE(H18),VALUE(H19))</f>
        <v>0</v>
      </c>
      <c r="I20" s="2" t="e">
        <f>G20/(E20-F20)</f>
        <v>#DIV/0!</v>
      </c>
      <c r="J20" s="56" t="e">
        <f>(E20-F20)/(TEXT(B20,"[h]:mm:ss")*24)</f>
        <v>#DIV/0!</v>
      </c>
      <c r="K20" s="2">
        <f>SUM(VALUE(K18),VALUE(K19))</f>
        <v>0</v>
      </c>
      <c r="L20" s="2" t="e">
        <f>K20/E20</f>
        <v>#DIV/0!</v>
      </c>
      <c r="M20" s="2">
        <f>SUM(VALUE(M18),VALUE(M19))</f>
        <v>0</v>
      </c>
      <c r="N20" s="2">
        <f>SUM(VALUE(N18),VALUE(N19))</f>
        <v>0</v>
      </c>
      <c r="O20" s="8">
        <f>SUM(O18:O19)</f>
        <v>0</v>
      </c>
      <c r="P20" s="2">
        <f>SUM(VALUE(P18),VALUE(P19))</f>
        <v>0</v>
      </c>
      <c r="Q20" s="2">
        <f>SUM(VALUE(Q18),VALUE(Q19))</f>
        <v>0</v>
      </c>
      <c r="R20" s="8">
        <f>SUM(R18:R19)</f>
        <v>0</v>
      </c>
      <c r="S20" s="2">
        <f>SUM(VALUE(S18),VALUE(S19))</f>
        <v>0</v>
      </c>
      <c r="T20" s="2" t="e">
        <f>S20/U20</f>
        <v>#DIV/0!</v>
      </c>
      <c r="U20" s="3">
        <f>SUM(U18:U19)</f>
        <v>0</v>
      </c>
      <c r="V20" s="2">
        <f>SUM(VALUE(V18),VALUE(V19))</f>
        <v>0</v>
      </c>
      <c r="W20" s="2" t="e">
        <f>V20/X20</f>
        <v>#DIV/0!</v>
      </c>
      <c r="X20" s="8">
        <f>SUM(X18:X19)</f>
        <v>0</v>
      </c>
      <c r="Y20" s="2">
        <f>SUM(VALUE(Y18),VALUE(Y19))</f>
        <v>0</v>
      </c>
      <c r="Z20" s="57" t="e">
        <f>Y20/AA20</f>
        <v>#DIV/0!</v>
      </c>
      <c r="AA20" s="8">
        <f>SUM(AA18:AA19)</f>
        <v>0</v>
      </c>
      <c r="AB20" s="8">
        <f>SUM(AB18:AB19)</f>
        <v>0</v>
      </c>
      <c r="AC20" s="8"/>
      <c r="AD20" s="1" t="s">
        <v>14</v>
      </c>
    </row>
    <row r="21" spans="1:30" ht="15" thickBot="1" x14ac:dyDescent="0.35">
      <c r="A21" s="36"/>
    </row>
    <row r="22" spans="1:30" ht="24" customHeight="1" thickBot="1" x14ac:dyDescent="0.35">
      <c r="A22" s="37"/>
      <c r="B22" s="22" t="s">
        <v>35</v>
      </c>
      <c r="C22" s="24">
        <f>E16+1</f>
        <v>43906</v>
      </c>
      <c r="D22" s="23" t="s">
        <v>34</v>
      </c>
      <c r="E22" s="25">
        <f>C22+6</f>
        <v>43912</v>
      </c>
      <c r="F22" s="26"/>
      <c r="G22" s="27"/>
      <c r="H22" s="13"/>
      <c r="U22" s="4"/>
      <c r="V22" s="43" t="s">
        <v>36</v>
      </c>
      <c r="W22" s="44"/>
      <c r="X22" s="45">
        <f>E22+1</f>
        <v>43913</v>
      </c>
      <c r="Y22" s="4"/>
      <c r="Z22" s="4"/>
      <c r="AA22" s="4"/>
      <c r="AB22" s="4"/>
      <c r="AC22" s="4"/>
    </row>
    <row r="23" spans="1:30" ht="45.6" x14ac:dyDescent="0.3">
      <c r="A23" s="36"/>
      <c r="B23" s="5" t="s">
        <v>1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/>
      <c r="I23" s="6" t="s">
        <v>7</v>
      </c>
      <c r="J23" s="6"/>
      <c r="K23" s="6"/>
      <c r="L23" s="6"/>
      <c r="M23" s="6"/>
      <c r="N23" s="6"/>
      <c r="O23" s="6"/>
      <c r="P23" s="6"/>
      <c r="Q23" s="6"/>
      <c r="R23" s="6"/>
      <c r="S23" s="6" t="s">
        <v>8</v>
      </c>
      <c r="T23" s="6" t="s">
        <v>9</v>
      </c>
      <c r="U23" s="6" t="s">
        <v>10</v>
      </c>
      <c r="V23" s="6" t="s">
        <v>11</v>
      </c>
      <c r="W23" s="6" t="s">
        <v>12</v>
      </c>
      <c r="X23" s="7" t="s">
        <v>13</v>
      </c>
      <c r="Y23" s="32"/>
      <c r="Z23" s="32"/>
      <c r="AA23" s="32"/>
      <c r="AB23" s="32"/>
      <c r="AC23" s="32"/>
    </row>
    <row r="24" spans="1:30" x14ac:dyDescent="0.3">
      <c r="A24" s="19" t="s">
        <v>44</v>
      </c>
      <c r="B24" s="39"/>
      <c r="C24" s="40"/>
      <c r="D24" s="40"/>
      <c r="E24" s="41"/>
      <c r="F24" s="41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40"/>
      <c r="W24" s="40"/>
      <c r="X24" s="42"/>
      <c r="Y24" s="33" t="s">
        <v>40</v>
      </c>
      <c r="Z24" s="33" t="s">
        <v>40</v>
      </c>
      <c r="AA24" s="33">
        <v>0</v>
      </c>
      <c r="AB24" s="33">
        <v>0</v>
      </c>
      <c r="AC24" s="33" t="s">
        <v>82</v>
      </c>
    </row>
    <row r="25" spans="1:30" x14ac:dyDescent="0.3">
      <c r="A25" s="19" t="s">
        <v>43</v>
      </c>
      <c r="B25" s="39"/>
      <c r="C25" s="40"/>
      <c r="D25" s="40"/>
      <c r="E25" s="41"/>
      <c r="F25" s="41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1"/>
      <c r="V25" s="40"/>
      <c r="W25" s="40"/>
      <c r="X25" s="42"/>
      <c r="Y25" s="33" t="s">
        <v>40</v>
      </c>
      <c r="Z25" s="33" t="s">
        <v>40</v>
      </c>
      <c r="AA25" s="33">
        <v>0</v>
      </c>
      <c r="AB25" s="33">
        <v>0</v>
      </c>
      <c r="AC25" s="33" t="s">
        <v>83</v>
      </c>
    </row>
    <row r="26" spans="1:30" ht="15" thickBot="1" x14ac:dyDescent="0.35">
      <c r="A26" s="36"/>
      <c r="B26" s="2">
        <f>SUM(VALUE(B24),VALUE(B25))</f>
        <v>0</v>
      </c>
      <c r="C26" s="2">
        <f>SUM(VALUE(C24),VALUE(C25))</f>
        <v>0</v>
      </c>
      <c r="D26" s="2">
        <f>(D24+D25)/2</f>
        <v>0</v>
      </c>
      <c r="E26" s="3">
        <f>SUM(E24:E25)</f>
        <v>0</v>
      </c>
      <c r="F26" s="3">
        <f>SUM(F24:F25)</f>
        <v>0</v>
      </c>
      <c r="G26" s="2">
        <f>SUM(VALUE(G24),VALUE(G25))</f>
        <v>0</v>
      </c>
      <c r="H26" s="2">
        <f>SUM(VALUE(H24),VALUE(H25))</f>
        <v>0</v>
      </c>
      <c r="I26" s="2" t="e">
        <f>G26/(E26-F26)</f>
        <v>#DIV/0!</v>
      </c>
      <c r="J26" s="56" t="e">
        <f>(E26-F26)/(TEXT(B26,"[h]:mm:ss")*24)</f>
        <v>#DIV/0!</v>
      </c>
      <c r="K26" s="2">
        <f>SUM(VALUE(K24),VALUE(K25))</f>
        <v>0</v>
      </c>
      <c r="L26" s="2" t="e">
        <f>K26/E26</f>
        <v>#DIV/0!</v>
      </c>
      <c r="M26" s="2">
        <f>SUM(VALUE(M24),VALUE(M25))</f>
        <v>0</v>
      </c>
      <c r="N26" s="2">
        <f>SUM(VALUE(N24),VALUE(N25))</f>
        <v>0</v>
      </c>
      <c r="O26" s="8">
        <f>SUM(O24:O25)</f>
        <v>0</v>
      </c>
      <c r="P26" s="2">
        <f>SUM(VALUE(P24),VALUE(P25))</f>
        <v>0</v>
      </c>
      <c r="Q26" s="2">
        <f>SUM(VALUE(Q24),VALUE(Q25))</f>
        <v>0</v>
      </c>
      <c r="R26" s="8">
        <f>SUM(R24:R25)</f>
        <v>0</v>
      </c>
      <c r="S26" s="2">
        <f>SUM(VALUE(S24),VALUE(S25))</f>
        <v>0</v>
      </c>
      <c r="T26" s="2" t="e">
        <f>S26/U26</f>
        <v>#DIV/0!</v>
      </c>
      <c r="U26" s="3">
        <f>SUM(U24:U25)</f>
        <v>0</v>
      </c>
      <c r="V26" s="2">
        <f>SUM(VALUE(V24),VALUE(V25))</f>
        <v>0</v>
      </c>
      <c r="W26" s="2" t="e">
        <f>V26/X26</f>
        <v>#DIV/0!</v>
      </c>
      <c r="X26" s="8">
        <f>SUM(X24:X25)</f>
        <v>0</v>
      </c>
      <c r="Y26" s="2">
        <f>SUM(VALUE(Y24),VALUE(Y25))</f>
        <v>0</v>
      </c>
      <c r="Z26" s="57" t="e">
        <f>Y26/AA26</f>
        <v>#DIV/0!</v>
      </c>
      <c r="AA26" s="8">
        <f>SUM(AA24:AA25)</f>
        <v>0</v>
      </c>
      <c r="AB26" s="8">
        <f>SUM(AB24:AB25)</f>
        <v>0</v>
      </c>
      <c r="AC26" s="8"/>
      <c r="AD26" s="1" t="s">
        <v>14</v>
      </c>
    </row>
    <row r="27" spans="1:30" ht="15" thickBot="1" x14ac:dyDescent="0.35">
      <c r="A27" s="36"/>
    </row>
    <row r="28" spans="1:30" ht="24" customHeight="1" thickBot="1" x14ac:dyDescent="0.35">
      <c r="A28" s="37"/>
      <c r="B28" s="22" t="s">
        <v>35</v>
      </c>
      <c r="C28" s="24">
        <f>E22+1</f>
        <v>43913</v>
      </c>
      <c r="D28" s="23" t="s">
        <v>34</v>
      </c>
      <c r="E28" s="25">
        <f>C28+6</f>
        <v>43919</v>
      </c>
      <c r="F28" s="26"/>
      <c r="G28" s="27"/>
      <c r="H28" s="13"/>
      <c r="U28" s="4"/>
      <c r="V28" s="43" t="s">
        <v>36</v>
      </c>
      <c r="W28" s="44"/>
      <c r="X28" s="45">
        <f>E28+1</f>
        <v>43920</v>
      </c>
      <c r="Y28" s="4"/>
      <c r="Z28" s="4"/>
      <c r="AA28" s="4"/>
      <c r="AB28" s="4"/>
      <c r="AC28" s="4"/>
    </row>
    <row r="29" spans="1:30" ht="45.6" x14ac:dyDescent="0.3">
      <c r="A29" s="36"/>
      <c r="B29" s="5" t="s">
        <v>1</v>
      </c>
      <c r="C29" s="6" t="s">
        <v>2</v>
      </c>
      <c r="D29" s="6" t="s">
        <v>3</v>
      </c>
      <c r="E29" s="6" t="s">
        <v>4</v>
      </c>
      <c r="F29" s="6" t="s">
        <v>5</v>
      </c>
      <c r="G29" s="6" t="s">
        <v>6</v>
      </c>
      <c r="H29" s="6"/>
      <c r="I29" s="6" t="s">
        <v>7</v>
      </c>
      <c r="J29" s="6"/>
      <c r="K29" s="6"/>
      <c r="L29" s="6"/>
      <c r="M29" s="6"/>
      <c r="N29" s="6"/>
      <c r="O29" s="6"/>
      <c r="P29" s="6"/>
      <c r="Q29" s="6"/>
      <c r="R29" s="6"/>
      <c r="S29" s="6" t="s">
        <v>8</v>
      </c>
      <c r="T29" s="6" t="s">
        <v>9</v>
      </c>
      <c r="U29" s="6" t="s">
        <v>10</v>
      </c>
      <c r="V29" s="6" t="s">
        <v>11</v>
      </c>
      <c r="W29" s="6" t="s">
        <v>12</v>
      </c>
      <c r="X29" s="7" t="s">
        <v>13</v>
      </c>
      <c r="Y29" s="32"/>
      <c r="Z29" s="32"/>
      <c r="AA29" s="32"/>
      <c r="AB29" s="32"/>
      <c r="AC29" s="32"/>
    </row>
    <row r="30" spans="1:30" x14ac:dyDescent="0.3">
      <c r="A30" s="19" t="s">
        <v>44</v>
      </c>
      <c r="B30" s="39"/>
      <c r="C30" s="40"/>
      <c r="D30" s="40"/>
      <c r="E30" s="41"/>
      <c r="F30" s="41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1"/>
      <c r="V30" s="40"/>
      <c r="W30" s="40"/>
      <c r="X30" s="42"/>
      <c r="Y30" s="33" t="s">
        <v>40</v>
      </c>
      <c r="Z30" s="33" t="s">
        <v>40</v>
      </c>
      <c r="AA30" s="33">
        <v>0</v>
      </c>
      <c r="AB30" s="33">
        <v>2</v>
      </c>
      <c r="AC30" s="33" t="s">
        <v>86</v>
      </c>
    </row>
    <row r="31" spans="1:30" x14ac:dyDescent="0.3">
      <c r="A31" s="19" t="s">
        <v>43</v>
      </c>
      <c r="B31" s="39"/>
      <c r="C31" s="40"/>
      <c r="D31" s="40"/>
      <c r="E31" s="41"/>
      <c r="F31" s="41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1"/>
      <c r="V31" s="40"/>
      <c r="W31" s="40"/>
      <c r="X31" s="42"/>
      <c r="Y31" s="33" t="s">
        <v>40</v>
      </c>
      <c r="Z31" s="33" t="s">
        <v>40</v>
      </c>
      <c r="AA31" s="33">
        <v>0</v>
      </c>
      <c r="AB31" s="33">
        <v>0</v>
      </c>
      <c r="AC31" s="33" t="s">
        <v>84</v>
      </c>
    </row>
    <row r="32" spans="1:30" ht="15" thickBot="1" x14ac:dyDescent="0.35">
      <c r="A32" s="36"/>
      <c r="B32" s="2">
        <f>SUM(VALUE(B30),VALUE(B31))</f>
        <v>0</v>
      </c>
      <c r="C32" s="2">
        <f>SUM(VALUE(C30),VALUE(C31))</f>
        <v>0</v>
      </c>
      <c r="D32" s="2">
        <f>(D30+D31)/2</f>
        <v>0</v>
      </c>
      <c r="E32" s="3">
        <f>SUM(E30:E31)</f>
        <v>0</v>
      </c>
      <c r="F32" s="3">
        <f>SUM(F30:F31)</f>
        <v>0</v>
      </c>
      <c r="G32" s="2">
        <f>SUM(VALUE(G30),VALUE(G31))</f>
        <v>0</v>
      </c>
      <c r="H32" s="2">
        <f>SUM(VALUE(H30),VALUE(H31))</f>
        <v>0</v>
      </c>
      <c r="I32" s="2" t="e">
        <f>G32/(E32-F32)</f>
        <v>#DIV/0!</v>
      </c>
      <c r="J32" s="56" t="e">
        <f>(E32-F32)/(TEXT(B32,"[h]:mm:ss")*24)</f>
        <v>#DIV/0!</v>
      </c>
      <c r="K32" s="2">
        <f>SUM(VALUE(K30),VALUE(K31))</f>
        <v>0</v>
      </c>
      <c r="L32" s="2" t="e">
        <f>K32/E32</f>
        <v>#DIV/0!</v>
      </c>
      <c r="M32" s="2">
        <f>SUM(VALUE(M30),VALUE(M31))</f>
        <v>0</v>
      </c>
      <c r="N32" s="2">
        <f>SUM(VALUE(N30),VALUE(N31))</f>
        <v>0</v>
      </c>
      <c r="O32" s="8">
        <f>SUM(O30:O31)</f>
        <v>0</v>
      </c>
      <c r="P32" s="2">
        <f>SUM(VALUE(P30),VALUE(P31))</f>
        <v>0</v>
      </c>
      <c r="Q32" s="2">
        <f>SUM(VALUE(Q30),VALUE(Q31))</f>
        <v>0</v>
      </c>
      <c r="R32" s="8">
        <f>SUM(R30:R31)</f>
        <v>0</v>
      </c>
      <c r="S32" s="2">
        <f>SUM(VALUE(S30),VALUE(S31))</f>
        <v>0</v>
      </c>
      <c r="T32" s="2" t="e">
        <f>S32/U32</f>
        <v>#DIV/0!</v>
      </c>
      <c r="U32" s="3">
        <f>SUM(U30:U31)</f>
        <v>0</v>
      </c>
      <c r="V32" s="2">
        <f>SUM(VALUE(V30),VALUE(V31))</f>
        <v>0</v>
      </c>
      <c r="W32" s="2" t="e">
        <f>V32/X32</f>
        <v>#DIV/0!</v>
      </c>
      <c r="X32" s="8">
        <f>SUM(X30:X31)</f>
        <v>0</v>
      </c>
      <c r="Y32" s="2">
        <f>SUM(VALUE(Y30),VALUE(Y31))</f>
        <v>0</v>
      </c>
      <c r="Z32" s="57" t="e">
        <f>Y32/AA32</f>
        <v>#DIV/0!</v>
      </c>
      <c r="AA32" s="8">
        <f>SUM(AA30:AA31)</f>
        <v>0</v>
      </c>
      <c r="AB32" s="8">
        <f>SUM(AB30:AB31)</f>
        <v>2</v>
      </c>
      <c r="AC32" s="8"/>
      <c r="AD32" s="1" t="s">
        <v>14</v>
      </c>
    </row>
    <row r="39" spans="21:29" ht="15" thickBot="1" x14ac:dyDescent="0.35"/>
    <row r="40" spans="21:29" x14ac:dyDescent="0.3">
      <c r="U40" s="72" t="s">
        <v>15</v>
      </c>
      <c r="V40" s="73"/>
      <c r="W40" s="73"/>
      <c r="X40" s="9">
        <f>SUM(S14,S20,S26,S32,Apr!S9)/SUM(U14,U20,U26,U32,Apr!U9)</f>
        <v>2.8174805739889967E-4</v>
      </c>
      <c r="Y40" s="34"/>
      <c r="Z40" s="34"/>
      <c r="AA40" s="34"/>
      <c r="AB40" s="34"/>
      <c r="AC40" s="34"/>
    </row>
    <row r="41" spans="21:29" ht="15" thickBot="1" x14ac:dyDescent="0.35">
      <c r="U41" s="74" t="s">
        <v>16</v>
      </c>
      <c r="V41" s="75"/>
      <c r="W41" s="75"/>
      <c r="X41" s="12">
        <f>IFERROR((S14+S20+S26+S32+Apr!S9)/(B14+B20+B26+B32+Apr!B9),0)</f>
        <v>5.237530716457035E-3</v>
      </c>
      <c r="Y41" s="35"/>
      <c r="Z41" s="35"/>
      <c r="AA41" s="35"/>
      <c r="AB41" s="35"/>
      <c r="AC41" s="35"/>
    </row>
    <row r="42" spans="21:29" x14ac:dyDescent="0.3">
      <c r="U42" s="72" t="s">
        <v>17</v>
      </c>
      <c r="V42" s="73"/>
      <c r="W42" s="73"/>
      <c r="X42" s="10">
        <f>IFERROR((X14+X20+X26+X32+Apr!X9)/(E14+E20+E26+E32+Apr!E9+X14+X20+X26+X32+Apr!X9),0)</f>
        <v>0.21845102505694761</v>
      </c>
      <c r="Y42" s="35"/>
      <c r="Z42" s="35"/>
      <c r="AA42" s="35"/>
      <c r="AB42" s="35"/>
      <c r="AC42" s="35"/>
    </row>
    <row r="43" spans="21:29" ht="15" thickBot="1" x14ac:dyDescent="0.35">
      <c r="U43" s="76" t="s">
        <v>18</v>
      </c>
      <c r="V43" s="77"/>
      <c r="W43" s="77"/>
      <c r="X43" s="11">
        <f>SUM(V14,V20,V26,V32,Apr!V9)/SUM(X14,X20,X26,X32,Apr!X9)</f>
        <v>1.5558838296064572E-2</v>
      </c>
      <c r="Y43" s="34"/>
      <c r="Z43" s="34"/>
      <c r="AA43" s="34"/>
      <c r="AB43" s="34"/>
      <c r="AC43" s="34"/>
    </row>
  </sheetData>
  <mergeCells count="5">
    <mergeCell ref="U40:W40"/>
    <mergeCell ref="U41:W41"/>
    <mergeCell ref="U42:W42"/>
    <mergeCell ref="U43:W43"/>
    <mergeCell ref="B1:X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3715BA9A7264C95CBCCE1F6F41FB7" ma:contentTypeVersion="8" ma:contentTypeDescription="Create a new document." ma:contentTypeScope="" ma:versionID="a367584c4472989e70be07f417224bd1">
  <xsd:schema xmlns:xsd="http://www.w3.org/2001/XMLSchema" xmlns:xs="http://www.w3.org/2001/XMLSchema" xmlns:p="http://schemas.microsoft.com/office/2006/metadata/properties" xmlns:ns3="9b71ab8f-32ff-4ab1-81e1-9ec39ed60a87" targetNamespace="http://schemas.microsoft.com/office/2006/metadata/properties" ma:root="true" ma:fieldsID="6a647fa4df770803e9ece8447f9cf867" ns3:_="">
    <xsd:import namespace="9b71ab8f-32ff-4ab1-81e1-9ec39ed60a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1ab8f-32ff-4ab1-81e1-9ec39ed60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7AA718-BB72-447B-B374-7E84AC2BA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1ab8f-32ff-4ab1-81e1-9ec39ed60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892445-A257-418D-8DC1-469B11225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5719DF-E40F-48B8-A5FF-7C5E12C5B052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b71ab8f-32ff-4ab1-81e1-9ec39ed60a87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YTD Totals</vt:lpstr>
    </vt:vector>
  </TitlesOfParts>
  <Company>Buncombe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M. Noblitt</dc:creator>
  <cp:lastModifiedBy>Ron Venturella</cp:lastModifiedBy>
  <cp:lastPrinted>2020-03-14T15:57:35Z</cp:lastPrinted>
  <dcterms:created xsi:type="dcterms:W3CDTF">2016-07-25T17:22:16Z</dcterms:created>
  <dcterms:modified xsi:type="dcterms:W3CDTF">2020-03-14T15:59:43Z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0x01010097A3715BA9A7264C95CBCCE1F6F41FB7</vt:lpwstr>
  </property>
</Properties>
</file>